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lwdw\Desktop\Media For app\"/>
    </mc:Choice>
  </mc:AlternateContent>
  <xr:revisionPtr revIDLastSave="0" documentId="8_{409B1FC0-EBF0-4BEF-AFB5-C1C7477851F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og" sheetId="1" r:id="rId1"/>
    <sheet name="Calcul" sheetId="3" r:id="rId2"/>
    <sheet name="M&amp;B" sheetId="2" r:id="rId3"/>
    <sheet name="Feuil2" sheetId="5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3" l="1"/>
  <c r="F20" i="3"/>
  <c r="C21" i="3" s="1"/>
  <c r="D7" i="2"/>
  <c r="D13" i="2" s="1"/>
  <c r="D15" i="2" s="1"/>
  <c r="F43" i="3"/>
  <c r="C20" i="3"/>
  <c r="K20" i="3" s="1"/>
  <c r="I8" i="3"/>
  <c r="I10" i="3"/>
  <c r="I9" i="3"/>
  <c r="I7" i="3"/>
  <c r="C12" i="3" s="1"/>
  <c r="E12" i="3" s="1"/>
  <c r="E20" i="3"/>
  <c r="G21" i="3" s="1"/>
  <c r="D20" i="3"/>
  <c r="E21" i="3" s="1"/>
  <c r="H6" i="3"/>
  <c r="I4" i="3"/>
  <c r="I3" i="3"/>
  <c r="I2" i="3"/>
  <c r="I1" i="3"/>
  <c r="D1" i="3" s="1"/>
  <c r="F17" i="2"/>
  <c r="E34" i="2"/>
  <c r="G34" i="2" s="1"/>
  <c r="G36" i="2" s="1"/>
  <c r="C36" i="2" s="1"/>
  <c r="E32" i="2"/>
  <c r="G26" i="2"/>
  <c r="G28" i="2"/>
  <c r="G30" i="2"/>
  <c r="G22" i="2"/>
  <c r="E36" i="2"/>
  <c r="G24" i="2"/>
  <c r="G32" i="2"/>
  <c r="C32" i="2"/>
  <c r="F6" i="3" l="1"/>
  <c r="D6" i="3"/>
  <c r="M21" i="3"/>
  <c r="L34" i="3" s="1"/>
  <c r="G12" i="3"/>
  <c r="I12" i="3" s="1"/>
  <c r="O21" i="3" s="1"/>
  <c r="J34" i="3" s="1"/>
  <c r="L35" i="3"/>
  <c r="K35" i="3" s="1"/>
  <c r="J35" i="3" s="1"/>
  <c r="D34" i="3" s="1"/>
  <c r="K21" i="3" l="1"/>
  <c r="K34" i="3" s="1"/>
  <c r="F34" i="3"/>
  <c r="E34" i="3"/>
</calcChain>
</file>

<file path=xl/sharedStrings.xml><?xml version="1.0" encoding="utf-8"?>
<sst xmlns="http://schemas.openxmlformats.org/spreadsheetml/2006/main" count="155" uniqueCount="125">
  <si>
    <t>DIST</t>
  </si>
  <si>
    <t>LEG</t>
  </si>
  <si>
    <t>REM</t>
  </si>
  <si>
    <t>TIMING</t>
  </si>
  <si>
    <t>ETE</t>
  </si>
  <si>
    <t>ETA</t>
  </si>
  <si>
    <t>ATE</t>
  </si>
  <si>
    <t>ATA</t>
  </si>
  <si>
    <t>FUEL</t>
  </si>
  <si>
    <t>TIME</t>
  </si>
  <si>
    <t>FREQUENCIES</t>
  </si>
  <si>
    <t>COM</t>
  </si>
  <si>
    <t>NAV</t>
  </si>
  <si>
    <t>ID</t>
  </si>
  <si>
    <t>WAYPOINT</t>
  </si>
  <si>
    <t>DATE :</t>
  </si>
  <si>
    <t>USG</t>
  </si>
  <si>
    <t>Z</t>
  </si>
  <si>
    <t>AIRCRAFT :</t>
  </si>
  <si>
    <t>FUEL ON BOARD :</t>
  </si>
  <si>
    <t>CLEARANCE</t>
  </si>
  <si>
    <t>XPDR</t>
  </si>
  <si>
    <t>ALTERNATES</t>
  </si>
  <si>
    <t>HOLD</t>
  </si>
  <si>
    <t>ROUTE</t>
  </si>
  <si>
    <t>EMERGENCY</t>
  </si>
  <si>
    <t>TELEPHONE NUMBERS</t>
  </si>
  <si>
    <t>RADIO FAIL</t>
  </si>
  <si>
    <t>HIJACK</t>
  </si>
  <si>
    <t>STANDARD BASG</t>
  </si>
  <si>
    <t>GENDARMERIE</t>
  </si>
  <si>
    <t>05 23 29 17 57</t>
  </si>
  <si>
    <t>05 22 53 90 40</t>
  </si>
  <si>
    <t>CASA APP/CCR</t>
  </si>
  <si>
    <t>ORDER</t>
  </si>
  <si>
    <t>BLOCK FUEL</t>
  </si>
  <si>
    <t>OBSERVATIONS</t>
  </si>
  <si>
    <t>FUEL CHECKS</t>
  </si>
  <si>
    <t>TAXI</t>
  </si>
  <si>
    <t xml:space="preserve">TRIP </t>
  </si>
  <si>
    <t>CONTINGENCY</t>
  </si>
  <si>
    <t>ALTERNATE</t>
  </si>
  <si>
    <t>FINAL RESERVE</t>
  </si>
  <si>
    <t>EXTRA FUEL</t>
  </si>
  <si>
    <t>FUEL ON BOARD</t>
  </si>
  <si>
    <t>FREQ</t>
  </si>
  <si>
    <t>VOR</t>
  </si>
  <si>
    <t>RAD</t>
  </si>
  <si>
    <t>MASS AND BALANCE</t>
  </si>
  <si>
    <t>LEVER ARM</t>
  </si>
  <si>
    <t>MASS</t>
  </si>
  <si>
    <t>MOMENT</t>
  </si>
  <si>
    <t>Empty Mass</t>
  </si>
  <si>
    <t>Front Seats</t>
  </si>
  <si>
    <t>Rear Seats</t>
  </si>
  <si>
    <t>FWD Baggage</t>
  </si>
  <si>
    <t>AFT Baggage</t>
  </si>
  <si>
    <t>Zero Fuel Mass</t>
  </si>
  <si>
    <t>Total TKOF Mass</t>
  </si>
  <si>
    <t>NOTES</t>
  </si>
  <si>
    <t>SAFE
ALT</t>
  </si>
  <si>
    <t>ON :</t>
  </si>
  <si>
    <t>SAFE ALT</t>
  </si>
  <si>
    <t>AIRFIELD</t>
  </si>
  <si>
    <t>LAT/LONG</t>
  </si>
  <si>
    <t>DTK</t>
  </si>
  <si>
    <t>Initial Climb:</t>
  </si>
  <si>
    <t>ROC</t>
  </si>
  <si>
    <t>(Account for T)</t>
  </si>
  <si>
    <t>T</t>
  </si>
  <si>
    <t>Distance for initial climb:</t>
  </si>
  <si>
    <t>NM</t>
  </si>
  <si>
    <t>sec</t>
  </si>
  <si>
    <t>T/O Distance:</t>
  </si>
  <si>
    <t>T/O Dist.</t>
  </si>
  <si>
    <t>m</t>
  </si>
  <si>
    <t>Climb to cruise</t>
  </si>
  <si>
    <t>CTC:</t>
  </si>
  <si>
    <t>min</t>
  </si>
  <si>
    <t>Cruise</t>
  </si>
  <si>
    <t>FF=5,5USG/h</t>
  </si>
  <si>
    <t>Descent</t>
  </si>
  <si>
    <t>ROD: -400ft/min</t>
  </si>
  <si>
    <t>FF</t>
  </si>
  <si>
    <t>D</t>
  </si>
  <si>
    <t>TOC:</t>
  </si>
  <si>
    <t>Slope:</t>
  </si>
  <si>
    <t>%</t>
  </si>
  <si>
    <t>TOC-BAKRA</t>
  </si>
  <si>
    <t>REQUIRED FUEL</t>
  </si>
  <si>
    <t>ATS</t>
  </si>
  <si>
    <t>TTSD :</t>
  </si>
  <si>
    <t>HRS</t>
  </si>
  <si>
    <t>TTSA :</t>
  </si>
  <si>
    <t>OFF :</t>
  </si>
  <si>
    <t>ROC 0</t>
  </si>
  <si>
    <t>ROC 10</t>
  </si>
  <si>
    <t>ROC 20</t>
  </si>
  <si>
    <t>ROC 30</t>
  </si>
  <si>
    <t>GMMB elv.</t>
  </si>
  <si>
    <t>Cruise Lvl</t>
  </si>
  <si>
    <t>T/OD 0</t>
  </si>
  <si>
    <t>T/OD 10</t>
  </si>
  <si>
    <t>T/OD 20</t>
  </si>
  <si>
    <t>T/OD 30</t>
  </si>
  <si>
    <t>FF:9,4USG/h(100%)</t>
  </si>
  <si>
    <t>(36=avg T/O spd)</t>
  </si>
  <si>
    <t>FF:8,3USG/h (92%)</t>
  </si>
  <si>
    <t>1000ft AGL</t>
  </si>
  <si>
    <t>CONS.</t>
  </si>
  <si>
    <t>Delay</t>
  </si>
  <si>
    <t>FL</t>
  </si>
  <si>
    <t>GMMD elv.</t>
  </si>
  <si>
    <t>GMMD-GMMB</t>
  </si>
  <si>
    <t>To GMMD:</t>
  </si>
  <si>
    <t>GMMB-TOC</t>
  </si>
  <si>
    <t>CUMUL</t>
  </si>
  <si>
    <t xml:space="preserve">   </t>
  </si>
  <si>
    <r>
      <t xml:space="preserve">  </t>
    </r>
    <r>
      <rPr>
        <b/>
        <u/>
        <sz val="19"/>
        <color theme="1"/>
        <rFont val="Arial"/>
        <family val="2"/>
        <scheme val="minor"/>
      </rPr>
      <t>C/L Point tournant :</t>
    </r>
    <r>
      <rPr>
        <b/>
        <sz val="19"/>
        <color theme="1"/>
        <rFont val="Arial"/>
        <family val="2"/>
        <scheme val="minor"/>
      </rPr>
      <t xml:space="preserve"> TOP CHRONO / CHRONO MARCHE   CAP/VALIDATION   ALT SEC</t>
    </r>
  </si>
  <si>
    <t xml:space="preserve">              ESTIMES(ETA/ATA)  RADIO  ENGINE  FUEL/FUEL XFER  RADIONAV</t>
  </si>
  <si>
    <t>SQUAWK:                                RWY:                         Num:</t>
  </si>
  <si>
    <r>
      <rPr>
        <b/>
        <sz val="11"/>
        <color theme="1"/>
        <rFont val="Arial"/>
        <family val="2"/>
        <scheme val="minor"/>
      </rPr>
      <t xml:space="preserve">VISI:                            QNH:                          RWY:                          W:      </t>
    </r>
    <r>
      <rPr>
        <sz val="11"/>
        <color theme="1"/>
        <rFont val="Arial"/>
        <family val="2"/>
        <scheme val="minor"/>
      </rPr>
      <t xml:space="preserve">    </t>
    </r>
  </si>
  <si>
    <t>T/O:</t>
  </si>
  <si>
    <t>LDG :</t>
  </si>
  <si>
    <r>
      <t xml:space="preserve">CREW :      </t>
    </r>
    <r>
      <rPr>
        <b/>
        <sz val="14"/>
        <color theme="1"/>
        <rFont val="Arial"/>
        <family val="2"/>
        <scheme val="minor"/>
      </rPr>
      <t xml:space="preserve">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</si>
</sst>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h]:mm"/>
  </numFmts>
  <fonts count="30">
    <font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0"/>
      <color theme="1"/>
      <name val="Calibri (Body)"/>
    </font>
    <font>
      <sz val="10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9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sz val="11"/>
      <color rgb="FF000000"/>
      <name val="Arial"/>
      <family val="2"/>
      <scheme val="minor"/>
    </font>
    <font>
      <b/>
      <sz val="14"/>
      <color theme="1"/>
      <name val="Arial"/>
      <family val="2"/>
      <scheme val="minor"/>
    </font>
    <font>
      <sz val="16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11"/>
      <color rgb="FFFF0000"/>
      <name val="Arial"/>
      <family val="2"/>
      <scheme val="minor"/>
    </font>
    <font>
      <b/>
      <sz val="14"/>
      <color rgb="FFFF0000"/>
      <name val="Arial"/>
      <family val="2"/>
      <scheme val="minor"/>
    </font>
    <font>
      <sz val="14"/>
      <color rgb="FFFF0000"/>
      <name val="Arial"/>
      <family val="2"/>
      <scheme val="minor"/>
    </font>
    <font>
      <b/>
      <sz val="16"/>
      <name val="Arial"/>
      <family val="2"/>
      <scheme val="minor"/>
    </font>
    <font>
      <b/>
      <sz val="14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4"/>
      <name val="Arial"/>
      <family val="2"/>
      <scheme val="minor"/>
    </font>
    <font>
      <b/>
      <sz val="11"/>
      <color theme="0"/>
      <name val="Arial"/>
      <family val="2"/>
      <scheme val="minor"/>
    </font>
    <font>
      <sz val="12"/>
      <color theme="1"/>
      <name val="Arial"/>
      <family val="2"/>
      <scheme val="minor"/>
    </font>
    <font>
      <sz val="20"/>
      <color theme="1"/>
      <name val="Arial"/>
      <family val="2"/>
      <scheme val="minor"/>
    </font>
    <font>
      <b/>
      <sz val="20"/>
      <color theme="1"/>
      <name val="Arial"/>
      <family val="2"/>
      <scheme val="minor"/>
    </font>
    <font>
      <b/>
      <sz val="19"/>
      <color theme="1"/>
      <name val="Arial"/>
      <family val="2"/>
      <scheme val="minor"/>
    </font>
    <font>
      <b/>
      <u/>
      <sz val="19"/>
      <color theme="1"/>
      <name val="Arial"/>
      <family val="2"/>
      <scheme val="minor"/>
    </font>
    <font>
      <b/>
      <i/>
      <sz val="11"/>
      <color theme="1"/>
      <name val="Arial"/>
      <family val="2"/>
      <scheme val="minor"/>
    </font>
    <font>
      <sz val="8"/>
      <name val="Arial"/>
      <family val="2"/>
      <scheme val="minor"/>
    </font>
    <font>
      <b/>
      <sz val="11"/>
      <color rgb="FFA20000"/>
      <name val="Arial"/>
      <family val="2"/>
      <scheme val="minor"/>
    </font>
    <font>
      <b/>
      <sz val="11"/>
      <color rgb="FF388600"/>
      <name val="Arial"/>
      <family val="2"/>
      <scheme val="minor"/>
    </font>
    <font>
      <b/>
      <sz val="11"/>
      <color theme="8"/>
      <name val="Arial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double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ashed">
        <color indexed="64"/>
      </left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 style="dashed">
        <color indexed="64"/>
      </right>
      <top style="dashed">
        <color indexed="64"/>
      </top>
      <bottom style="thick">
        <color indexed="64"/>
      </bottom>
      <diagonal/>
    </border>
    <border>
      <left style="dashed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thick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ck">
        <color indexed="64"/>
      </right>
      <top style="dashed">
        <color indexed="64"/>
      </top>
      <bottom style="thick">
        <color indexed="64"/>
      </bottom>
      <diagonal/>
    </border>
    <border>
      <left/>
      <right style="thick">
        <color indexed="64"/>
      </right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/>
      <bottom style="thick">
        <color indexed="64"/>
      </bottom>
      <diagonal/>
    </border>
    <border>
      <left style="dashed">
        <color indexed="64"/>
      </left>
      <right/>
      <top style="dashed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 diagonalDown="1">
      <left style="thick">
        <color indexed="64"/>
      </left>
      <right/>
      <top style="thick">
        <color indexed="64"/>
      </top>
      <bottom style="thick">
        <color indexed="64"/>
      </bottom>
      <diagonal style="thin">
        <color indexed="64"/>
      </diagonal>
    </border>
    <border diagonalDown="1">
      <left/>
      <right style="thick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ck">
        <color indexed="64"/>
      </top>
      <bottom style="thin">
        <color indexed="64"/>
      </bottom>
      <diagonal/>
    </border>
    <border diagonalDown="1">
      <left style="thick">
        <color indexed="64"/>
      </left>
      <right/>
      <top style="thick">
        <color indexed="64"/>
      </top>
      <bottom style="thick">
        <color indexed="64"/>
      </bottom>
      <diagonal style="dashed">
        <color indexed="64"/>
      </diagonal>
    </border>
    <border diagonalDown="1">
      <left/>
      <right style="thick">
        <color indexed="64"/>
      </right>
      <top style="thick">
        <color indexed="64"/>
      </top>
      <bottom style="thick">
        <color indexed="64"/>
      </bottom>
      <diagonal style="dashed">
        <color indexed="64"/>
      </diagonal>
    </border>
    <border>
      <left style="double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/>
      <diagonal/>
    </border>
    <border>
      <left style="thick">
        <color indexed="64"/>
      </left>
      <right style="double">
        <color indexed="64"/>
      </right>
      <top/>
      <bottom style="thick">
        <color indexed="64"/>
      </bottom>
      <diagonal/>
    </border>
    <border>
      <left style="thick">
        <color indexed="64"/>
      </left>
      <right style="double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thick">
        <color indexed="64"/>
      </bottom>
      <diagonal/>
    </border>
    <border diagonalDown="1">
      <left/>
      <right style="thick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>
      <left style="thick">
        <color indexed="64"/>
      </left>
      <right style="double">
        <color indexed="64"/>
      </right>
      <top style="thick">
        <color indexed="64"/>
      </top>
      <bottom style="double">
        <color indexed="64"/>
      </bottom>
      <diagonal/>
    </border>
    <border diagonalDown="1">
      <left style="thick">
        <color indexed="64"/>
      </left>
      <right style="double">
        <color indexed="64"/>
      </right>
      <top/>
      <bottom style="thick">
        <color indexed="64"/>
      </bottom>
      <diagonal style="thin">
        <color indexed="64"/>
      </diagonal>
    </border>
    <border>
      <left style="thick">
        <color indexed="64"/>
      </left>
      <right style="double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thick">
        <color indexed="64"/>
      </top>
      <bottom/>
      <diagonal/>
    </border>
    <border>
      <left style="double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dashed">
        <color indexed="64"/>
      </bottom>
      <diagonal/>
    </border>
    <border>
      <left/>
      <right/>
      <top style="thick">
        <color indexed="64"/>
      </top>
      <bottom style="dashed">
        <color indexed="64"/>
      </bottom>
      <diagonal/>
    </border>
    <border>
      <left/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thick">
        <color indexed="64"/>
      </left>
      <right/>
      <top style="dashed">
        <color indexed="64"/>
      </top>
      <bottom style="dashed">
        <color indexed="64"/>
      </bottom>
      <diagonal/>
    </border>
    <border>
      <left style="thick">
        <color indexed="64"/>
      </left>
      <right/>
      <top style="dashed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double">
        <color indexed="64"/>
      </right>
      <top style="thick">
        <color indexed="64"/>
      </top>
      <bottom style="medium">
        <color indexed="64"/>
      </bottom>
      <diagonal/>
    </border>
    <border>
      <left style="double">
        <color indexed="64"/>
      </left>
      <right/>
      <top style="thick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double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 diagonalDown="1">
      <left style="double">
        <color indexed="64"/>
      </left>
      <right style="thick">
        <color indexed="64"/>
      </right>
      <top style="thin">
        <color indexed="64"/>
      </top>
      <bottom style="thick">
        <color indexed="64"/>
      </bottom>
      <diagonal style="double">
        <color indexed="64"/>
      </diagonal>
    </border>
    <border>
      <left style="thick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 diagonalDown="1">
      <left style="thick">
        <color indexed="64"/>
      </left>
      <right style="double">
        <color indexed="64"/>
      </right>
      <top style="thin">
        <color indexed="64"/>
      </top>
      <bottom style="thick">
        <color indexed="64"/>
      </bottom>
      <diagonal style="double">
        <color indexed="64"/>
      </diagonal>
    </border>
  </borders>
  <cellStyleXfs count="1">
    <xf numFmtId="0" fontId="0" fillId="0" borderId="0"/>
  </cellStyleXfs>
  <cellXfs count="359">
    <xf numFmtId="0" fontId="0" fillId="0" borderId="0" xfId="0"/>
    <xf numFmtId="0" fontId="0" fillId="0" borderId="41" xfId="0" applyBorder="1"/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0" fillId="4" borderId="47" xfId="0" applyFill="1" applyBorder="1" applyAlignment="1">
      <alignment horizontal="center"/>
    </xf>
    <xf numFmtId="0" fontId="0" fillId="4" borderId="46" xfId="0" applyFill="1" applyBorder="1" applyAlignment="1">
      <alignment horizontal="center"/>
    </xf>
    <xf numFmtId="0" fontId="4" fillId="0" borderId="0" xfId="0" applyFont="1"/>
    <xf numFmtId="0" fontId="4" fillId="0" borderId="14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38" xfId="0" applyFill="1" applyBorder="1" applyAlignment="1">
      <alignment horizontal="center" vertical="center"/>
    </xf>
    <xf numFmtId="0" fontId="3" fillId="0" borderId="37" xfId="0" applyFont="1" applyBorder="1" applyAlignment="1">
      <alignment vertical="center"/>
    </xf>
    <xf numFmtId="0" fontId="0" fillId="0" borderId="73" xfId="0" applyBorder="1" applyAlignment="1">
      <alignment horizontal="left" vertical="center"/>
    </xf>
    <xf numFmtId="0" fontId="0" fillId="0" borderId="56" xfId="0" applyBorder="1" applyAlignment="1">
      <alignment horizontal="center" vertical="center"/>
    </xf>
    <xf numFmtId="0" fontId="2" fillId="3" borderId="78" xfId="0" applyFont="1" applyFill="1" applyBorder="1" applyAlignment="1">
      <alignment horizontal="center" vertical="center"/>
    </xf>
    <xf numFmtId="0" fontId="0" fillId="0" borderId="81" xfId="0" applyBorder="1" applyAlignment="1">
      <alignment vertical="center"/>
    </xf>
    <xf numFmtId="0" fontId="2" fillId="3" borderId="82" xfId="0" applyFont="1" applyFill="1" applyBorder="1" applyAlignment="1">
      <alignment horizontal="center" vertical="center"/>
    </xf>
    <xf numFmtId="0" fontId="0" fillId="2" borderId="75" xfId="0" applyFill="1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4" xfId="0" applyNumberFormat="1" applyFont="1" applyBorder="1" applyAlignment="1">
      <alignment vertical="center"/>
    </xf>
    <xf numFmtId="0" fontId="16" fillId="5" borderId="88" xfId="0" applyFont="1" applyFill="1" applyBorder="1"/>
    <xf numFmtId="0" fontId="0" fillId="6" borderId="0" xfId="0" applyFill="1"/>
    <xf numFmtId="0" fontId="0" fillId="7" borderId="88" xfId="0" applyFill="1" applyBorder="1"/>
    <xf numFmtId="0" fontId="16" fillId="5" borderId="90" xfId="0" applyFont="1" applyFill="1" applyBorder="1"/>
    <xf numFmtId="0" fontId="16" fillId="5" borderId="91" xfId="0" applyFont="1" applyFill="1" applyBorder="1"/>
    <xf numFmtId="0" fontId="16" fillId="5" borderId="89" xfId="0" applyFont="1" applyFill="1" applyBorder="1"/>
    <xf numFmtId="0" fontId="19" fillId="5" borderId="89" xfId="0" applyFont="1" applyFill="1" applyBorder="1"/>
    <xf numFmtId="0" fontId="16" fillId="5" borderId="92" xfId="0" applyFont="1" applyFill="1" applyBorder="1"/>
    <xf numFmtId="0" fontId="16" fillId="5" borderId="93" xfId="0" applyFont="1" applyFill="1" applyBorder="1"/>
    <xf numFmtId="0" fontId="16" fillId="5" borderId="94" xfId="0" applyFont="1" applyFill="1" applyBorder="1"/>
    <xf numFmtId="0" fontId="19" fillId="5" borderId="90" xfId="0" applyFont="1" applyFill="1" applyBorder="1"/>
    <xf numFmtId="49" fontId="0" fillId="0" borderId="4" xfId="0" applyNumberFormat="1" applyBorder="1" applyAlignment="1">
      <alignment horizontal="center" vertical="center"/>
    </xf>
    <xf numFmtId="0" fontId="10" fillId="2" borderId="32" xfId="0" applyFont="1" applyFill="1" applyBorder="1" applyAlignment="1">
      <alignment horizontal="center" vertical="center"/>
    </xf>
    <xf numFmtId="0" fontId="3" fillId="0" borderId="0" xfId="0" applyFont="1"/>
    <xf numFmtId="49" fontId="0" fillId="0" borderId="105" xfId="0" applyNumberFormat="1" applyBorder="1" applyAlignment="1">
      <alignment horizontal="center" vertical="center"/>
    </xf>
    <xf numFmtId="49" fontId="0" fillId="0" borderId="38" xfId="0" applyNumberFormat="1" applyBorder="1" applyAlignment="1">
      <alignment horizontal="center" vertical="center"/>
    </xf>
    <xf numFmtId="0" fontId="0" fillId="0" borderId="109" xfId="0" applyBorder="1" applyAlignment="1">
      <alignment horizontal="center" vertical="center"/>
    </xf>
    <xf numFmtId="0" fontId="0" fillId="0" borderId="111" xfId="0" applyBorder="1" applyAlignment="1">
      <alignment horizontal="center" vertical="center"/>
    </xf>
    <xf numFmtId="0" fontId="0" fillId="7" borderId="89" xfId="0" applyFill="1" applyBorder="1"/>
    <xf numFmtId="0" fontId="17" fillId="8" borderId="0" xfId="0" applyFont="1" applyFill="1"/>
    <xf numFmtId="0" fontId="5" fillId="0" borderId="0" xfId="0" applyFont="1"/>
    <xf numFmtId="0" fontId="4" fillId="0" borderId="113" xfId="0" applyFont="1" applyBorder="1" applyAlignment="1">
      <alignment horizontal="center" vertical="center"/>
    </xf>
    <xf numFmtId="0" fontId="0" fillId="0" borderId="115" xfId="0" applyBorder="1" applyAlignment="1">
      <alignment horizontal="center" vertical="center"/>
    </xf>
    <xf numFmtId="164" fontId="0" fillId="0" borderId="0" xfId="0" applyNumberFormat="1"/>
    <xf numFmtId="0" fontId="0" fillId="8" borderId="0" xfId="0" applyFill="1" applyAlignment="1">
      <alignment horizontal="center" vertical="center"/>
    </xf>
    <xf numFmtId="0" fontId="4" fillId="0" borderId="8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0" fillId="10" borderId="83" xfId="0" applyFill="1" applyBorder="1" applyAlignment="1">
      <alignment horizontal="center" vertical="center"/>
    </xf>
    <xf numFmtId="0" fontId="0" fillId="10" borderId="81" xfId="0" applyFill="1" applyBorder="1" applyAlignment="1">
      <alignment vertical="center"/>
    </xf>
    <xf numFmtId="0" fontId="4" fillId="0" borderId="112" xfId="0" applyFont="1" applyBorder="1" applyAlignment="1">
      <alignment horizontal="center" vertical="center"/>
    </xf>
    <xf numFmtId="0" fontId="21" fillId="0" borderId="0" xfId="0" applyFont="1"/>
    <xf numFmtId="0" fontId="23" fillId="0" borderId="0" xfId="0" applyFont="1"/>
    <xf numFmtId="0" fontId="4" fillId="0" borderId="112" xfId="0" applyFont="1" applyBorder="1" applyAlignment="1">
      <alignment vertical="center"/>
    </xf>
    <xf numFmtId="0" fontId="23" fillId="12" borderId="15" xfId="0" applyFont="1" applyFill="1" applyBorder="1" applyAlignment="1">
      <alignment vertical="center"/>
    </xf>
    <xf numFmtId="0" fontId="23" fillId="12" borderId="34" xfId="0" applyFont="1" applyFill="1" applyBorder="1" applyAlignment="1">
      <alignment vertical="center"/>
    </xf>
    <xf numFmtId="0" fontId="23" fillId="12" borderId="42" xfId="0" applyFont="1" applyFill="1" applyBorder="1" applyAlignment="1">
      <alignment vertical="center"/>
    </xf>
    <xf numFmtId="0" fontId="22" fillId="12" borderId="18" xfId="0" applyFont="1" applyFill="1" applyBorder="1" applyAlignment="1">
      <alignment vertical="center"/>
    </xf>
    <xf numFmtId="0" fontId="21" fillId="12" borderId="27" xfId="0" applyFont="1" applyFill="1" applyBorder="1" applyAlignment="1">
      <alignment vertical="center"/>
    </xf>
    <xf numFmtId="0" fontId="21" fillId="12" borderId="38" xfId="0" applyFont="1" applyFill="1" applyBorder="1" applyAlignment="1">
      <alignment vertical="center"/>
    </xf>
    <xf numFmtId="0" fontId="0" fillId="0" borderId="118" xfId="0" applyBorder="1" applyAlignment="1">
      <alignment vertical="center"/>
    </xf>
    <xf numFmtId="0" fontId="0" fillId="0" borderId="88" xfId="0" applyBorder="1"/>
    <xf numFmtId="0" fontId="0" fillId="0" borderId="89" xfId="0" applyBorder="1"/>
    <xf numFmtId="0" fontId="0" fillId="0" borderId="90" xfId="0" applyBorder="1"/>
    <xf numFmtId="0" fontId="0" fillId="0" borderId="91" xfId="0" applyBorder="1"/>
    <xf numFmtId="21" fontId="0" fillId="0" borderId="89" xfId="0" applyNumberFormat="1" applyBorder="1"/>
    <xf numFmtId="0" fontId="0" fillId="0" borderId="107" xfId="0" applyBorder="1"/>
    <xf numFmtId="0" fontId="0" fillId="2" borderId="85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13" borderId="108" xfId="0" applyFill="1" applyBorder="1" applyAlignment="1">
      <alignment horizontal="center" vertical="center"/>
    </xf>
    <xf numFmtId="0" fontId="0" fillId="13" borderId="42" xfId="0" applyFill="1" applyBorder="1" applyAlignment="1">
      <alignment horizontal="center" vertical="center"/>
    </xf>
    <xf numFmtId="0" fontId="25" fillId="0" borderId="56" xfId="0" applyFont="1" applyBorder="1" applyAlignment="1">
      <alignment horizontal="center" vertical="center"/>
    </xf>
    <xf numFmtId="0" fontId="25" fillId="0" borderId="75" xfId="0" applyFont="1" applyBorder="1" applyAlignment="1">
      <alignment horizontal="center" vertical="center"/>
    </xf>
    <xf numFmtId="0" fontId="25" fillId="0" borderId="84" xfId="0" applyFont="1" applyBorder="1" applyAlignment="1">
      <alignment horizontal="center" vertical="center"/>
    </xf>
    <xf numFmtId="0" fontId="25" fillId="8" borderId="75" xfId="0" applyFont="1" applyFill="1" applyBorder="1" applyAlignment="1">
      <alignment horizontal="center" vertical="center"/>
    </xf>
    <xf numFmtId="0" fontId="25" fillId="8" borderId="56" xfId="0" applyFont="1" applyFill="1" applyBorder="1" applyAlignment="1">
      <alignment horizontal="center" vertical="center"/>
    </xf>
    <xf numFmtId="0" fontId="4" fillId="4" borderId="119" xfId="0" applyFont="1" applyFill="1" applyBorder="1" applyAlignment="1">
      <alignment horizontal="center" vertical="center"/>
    </xf>
    <xf numFmtId="0" fontId="4" fillId="4" borderId="121" xfId="0" applyFont="1" applyFill="1" applyBorder="1" applyAlignment="1">
      <alignment horizontal="center" vertical="center"/>
    </xf>
    <xf numFmtId="0" fontId="27" fillId="0" borderId="84" xfId="0" applyFont="1" applyBorder="1" applyAlignment="1">
      <alignment horizontal="center" vertical="center"/>
    </xf>
    <xf numFmtId="0" fontId="28" fillId="0" borderId="84" xfId="0" applyFont="1" applyBorder="1" applyAlignment="1">
      <alignment horizontal="center" vertical="center"/>
    </xf>
    <xf numFmtId="0" fontId="29" fillId="0" borderId="84" xfId="0" applyFont="1" applyBorder="1" applyAlignment="1">
      <alignment horizontal="center" vertical="center"/>
    </xf>
    <xf numFmtId="0" fontId="27" fillId="7" borderId="84" xfId="0" applyFont="1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28" fillId="7" borderId="84" xfId="0" applyFont="1" applyFill="1" applyBorder="1" applyAlignment="1">
      <alignment horizontal="center" vertical="center"/>
    </xf>
    <xf numFmtId="0" fontId="29" fillId="7" borderId="84" xfId="0" applyFont="1" applyFill="1" applyBorder="1" applyAlignment="1">
      <alignment horizontal="center" vertical="center"/>
    </xf>
    <xf numFmtId="0" fontId="4" fillId="7" borderId="0" xfId="0" applyFont="1" applyFill="1" applyAlignment="1">
      <alignment horizontal="center" vertical="center"/>
    </xf>
    <xf numFmtId="0" fontId="4" fillId="8" borderId="120" xfId="0" applyFont="1" applyFill="1" applyBorder="1" applyAlignment="1">
      <alignment horizontal="center" vertical="center"/>
    </xf>
    <xf numFmtId="0" fontId="4" fillId="8" borderId="118" xfId="0" applyFont="1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18" xfId="0" applyFont="1" applyBorder="1" applyAlignment="1">
      <alignment horizontal="right" vertical="center"/>
    </xf>
    <xf numFmtId="0" fontId="4" fillId="0" borderId="38" xfId="0" applyFont="1" applyBorder="1" applyAlignment="1">
      <alignment horizontal="right" vertical="center"/>
    </xf>
    <xf numFmtId="0" fontId="4" fillId="0" borderId="35" xfId="0" applyFont="1" applyBorder="1" applyAlignment="1">
      <alignment horizontal="right" vertical="center"/>
    </xf>
    <xf numFmtId="0" fontId="4" fillId="0" borderId="37" xfId="0" applyFont="1" applyBorder="1" applyAlignment="1">
      <alignment horizontal="right" vertical="center"/>
    </xf>
    <xf numFmtId="0" fontId="4" fillId="0" borderId="108" xfId="0" applyFont="1" applyBorder="1" applyAlignment="1">
      <alignment horizontal="center" vertical="center"/>
    </xf>
    <xf numFmtId="0" fontId="4" fillId="0" borderId="112" xfId="0" applyFont="1" applyBorder="1" applyAlignment="1">
      <alignment horizontal="center" vertical="center"/>
    </xf>
    <xf numFmtId="0" fontId="4" fillId="0" borderId="27" xfId="0" applyFont="1" applyBorder="1" applyAlignment="1">
      <alignment horizontal="right" vertical="center"/>
    </xf>
    <xf numFmtId="0" fontId="4" fillId="0" borderId="36" xfId="0" applyFont="1" applyBorder="1" applyAlignment="1">
      <alignment horizontal="right" vertical="center"/>
    </xf>
    <xf numFmtId="0" fontId="11" fillId="0" borderId="69" xfId="0" applyFont="1" applyBorder="1" applyAlignment="1">
      <alignment horizontal="center"/>
    </xf>
    <xf numFmtId="0" fontId="11" fillId="0" borderId="33" xfId="0" applyFont="1" applyBorder="1" applyAlignment="1">
      <alignment horizontal="center"/>
    </xf>
    <xf numFmtId="0" fontId="4" fillId="2" borderId="27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/>
    </xf>
    <xf numFmtId="0" fontId="11" fillId="0" borderId="65" xfId="0" applyFont="1" applyBorder="1" applyAlignment="1">
      <alignment horizontal="center"/>
    </xf>
    <xf numFmtId="0" fontId="11" fillId="0" borderId="52" xfId="0" applyFont="1" applyBorder="1" applyAlignment="1">
      <alignment horizontal="center"/>
    </xf>
    <xf numFmtId="164" fontId="12" fillId="0" borderId="72" xfId="0" applyNumberFormat="1" applyFont="1" applyBorder="1" applyAlignment="1">
      <alignment horizontal="center" vertical="center"/>
    </xf>
    <xf numFmtId="164" fontId="12" fillId="0" borderId="66" xfId="0" applyNumberFormat="1" applyFont="1" applyBorder="1" applyAlignment="1">
      <alignment horizontal="center" vertical="center"/>
    </xf>
    <xf numFmtId="164" fontId="15" fillId="0" borderId="69" xfId="0" applyNumberFormat="1" applyFont="1" applyBorder="1" applyAlignment="1">
      <alignment horizontal="center" vertical="center"/>
    </xf>
    <xf numFmtId="164" fontId="15" fillId="0" borderId="31" xfId="0" applyNumberFormat="1" applyFont="1" applyBorder="1" applyAlignment="1">
      <alignment horizontal="center" vertical="center"/>
    </xf>
    <xf numFmtId="0" fontId="4" fillId="2" borderId="65" xfId="0" applyFont="1" applyFill="1" applyBorder="1" applyAlignment="1">
      <alignment horizontal="center" vertical="center"/>
    </xf>
    <xf numFmtId="0" fontId="4" fillId="3" borderId="79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0" fillId="11" borderId="106" xfId="0" applyFill="1" applyBorder="1" applyAlignment="1">
      <alignment horizontal="center" vertical="center" wrapText="1"/>
    </xf>
    <xf numFmtId="0" fontId="0" fillId="11" borderId="107" xfId="0" applyFill="1" applyBorder="1" applyAlignment="1">
      <alignment horizontal="center" vertical="center"/>
    </xf>
    <xf numFmtId="0" fontId="0" fillId="7" borderId="106" xfId="0" applyFill="1" applyBorder="1" applyAlignment="1">
      <alignment horizontal="center" vertical="center" wrapText="1"/>
    </xf>
    <xf numFmtId="0" fontId="0" fillId="7" borderId="107" xfId="0" applyFill="1" applyBorder="1" applyAlignment="1">
      <alignment horizontal="center" vertical="center"/>
    </xf>
    <xf numFmtId="0" fontId="4" fillId="3" borderId="8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/>
    </xf>
    <xf numFmtId="0" fontId="14" fillId="0" borderId="54" xfId="0" applyFont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9" fillId="0" borderId="63" xfId="0" applyFont="1" applyBorder="1" applyAlignment="1">
      <alignment horizontal="center" vertical="center" wrapText="1"/>
    </xf>
    <xf numFmtId="0" fontId="20" fillId="0" borderId="52" xfId="0" applyFont="1" applyBorder="1" applyAlignment="1">
      <alignment horizontal="center" vertical="center"/>
    </xf>
    <xf numFmtId="0" fontId="17" fillId="0" borderId="61" xfId="0" applyFont="1" applyBorder="1" applyAlignment="1">
      <alignment horizontal="center" vertical="center"/>
    </xf>
    <xf numFmtId="0" fontId="17" fillId="0" borderId="67" xfId="0" applyFont="1" applyBorder="1" applyAlignment="1">
      <alignment horizontal="center" vertical="center"/>
    </xf>
    <xf numFmtId="164" fontId="18" fillId="0" borderId="72" xfId="0" applyNumberFormat="1" applyFont="1" applyBorder="1" applyAlignment="1">
      <alignment horizontal="center" vertical="center"/>
    </xf>
    <xf numFmtId="164" fontId="18" fillId="0" borderId="66" xfId="0" applyNumberFormat="1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1" fillId="0" borderId="72" xfId="0" applyFont="1" applyBorder="1" applyAlignment="1">
      <alignment horizontal="center"/>
    </xf>
    <xf numFmtId="0" fontId="11" fillId="0" borderId="67" xfId="0" applyFont="1" applyBorder="1" applyAlignment="1">
      <alignment horizontal="center"/>
    </xf>
    <xf numFmtId="0" fontId="11" fillId="0" borderId="103" xfId="0" applyFont="1" applyBorder="1" applyAlignment="1">
      <alignment horizontal="center"/>
    </xf>
    <xf numFmtId="0" fontId="11" fillId="0" borderId="102" xfId="0" applyFont="1" applyBorder="1" applyAlignment="1">
      <alignment horizontal="center"/>
    </xf>
    <xf numFmtId="164" fontId="15" fillId="0" borderId="43" xfId="0" applyNumberFormat="1" applyFont="1" applyBorder="1" applyAlignment="1">
      <alignment horizontal="center" vertical="center"/>
    </xf>
    <xf numFmtId="164" fontId="15" fillId="0" borderId="72" xfId="0" applyNumberFormat="1" applyFont="1" applyBorder="1" applyAlignment="1">
      <alignment horizontal="center" vertical="center"/>
    </xf>
    <xf numFmtId="164" fontId="15" fillId="0" borderId="66" xfId="0" applyNumberFormat="1" applyFont="1" applyBorder="1" applyAlignment="1">
      <alignment horizontal="center" vertical="center"/>
    </xf>
    <xf numFmtId="164" fontId="15" fillId="0" borderId="68" xfId="0" applyNumberFormat="1" applyFont="1" applyBorder="1" applyAlignment="1">
      <alignment horizontal="center" vertical="center"/>
    </xf>
    <xf numFmtId="164" fontId="15" fillId="0" borderId="10" xfId="0" applyNumberFormat="1" applyFont="1" applyBorder="1" applyAlignment="1">
      <alignment horizontal="center" vertical="center"/>
    </xf>
    <xf numFmtId="0" fontId="11" fillId="0" borderId="68" xfId="0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4" fillId="3" borderId="37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13" borderId="15" xfId="0" applyFill="1" applyBorder="1" applyAlignment="1">
      <alignment horizontal="center" vertical="center"/>
    </xf>
    <xf numFmtId="0" fontId="0" fillId="13" borderId="34" xfId="0" applyFill="1" applyBorder="1" applyAlignment="1">
      <alignment horizontal="center" vertical="center"/>
    </xf>
    <xf numFmtId="0" fontId="0" fillId="13" borderId="42" xfId="0" applyFill="1" applyBorder="1" applyAlignment="1">
      <alignment horizontal="center" vertical="center"/>
    </xf>
    <xf numFmtId="21" fontId="0" fillId="0" borderId="110" xfId="0" applyNumberFormat="1" applyBorder="1" applyAlignment="1">
      <alignment horizontal="center" vertical="center"/>
    </xf>
    <xf numFmtId="21" fontId="0" fillId="0" borderId="111" xfId="0" applyNumberFormat="1" applyBorder="1" applyAlignment="1">
      <alignment horizontal="center" vertical="center"/>
    </xf>
    <xf numFmtId="0" fontId="0" fillId="0" borderId="111" xfId="0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11" borderId="29" xfId="0" applyFill="1" applyBorder="1" applyAlignment="1">
      <alignment horizontal="center" vertical="center"/>
    </xf>
    <xf numFmtId="0" fontId="0" fillId="11" borderId="19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104" xfId="0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2" fontId="4" fillId="11" borderId="9" xfId="0" applyNumberFormat="1" applyFont="1" applyFill="1" applyBorder="1" applyAlignment="1">
      <alignment horizontal="center" vertical="center"/>
    </xf>
    <xf numFmtId="2" fontId="4" fillId="11" borderId="5" xfId="0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11" borderId="4" xfId="0" applyFont="1" applyFill="1" applyBorder="1" applyAlignment="1">
      <alignment horizontal="center" vertical="center"/>
    </xf>
    <xf numFmtId="0" fontId="5" fillId="11" borderId="26" xfId="0" applyFont="1" applyFill="1" applyBorder="1" applyAlignment="1">
      <alignment horizontal="center" vertical="center"/>
    </xf>
    <xf numFmtId="0" fontId="0" fillId="11" borderId="4" xfId="0" applyFill="1" applyBorder="1" applyAlignment="1">
      <alignment horizontal="center" vertical="center"/>
    </xf>
    <xf numFmtId="0" fontId="0" fillId="11" borderId="26" xfId="0" applyFill="1" applyBorder="1" applyAlignment="1">
      <alignment horizontal="center" vertical="center"/>
    </xf>
    <xf numFmtId="164" fontId="4" fillId="11" borderId="9" xfId="0" applyNumberFormat="1" applyFont="1" applyFill="1" applyBorder="1" applyAlignment="1">
      <alignment horizontal="center" vertical="center"/>
    </xf>
    <xf numFmtId="164" fontId="4" fillId="11" borderId="5" xfId="0" applyNumberFormat="1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9" fillId="0" borderId="7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9" fillId="0" borderId="86" xfId="0" applyFont="1" applyBorder="1" applyAlignment="1">
      <alignment horizontal="center" vertical="center"/>
    </xf>
    <xf numFmtId="0" fontId="9" fillId="0" borderId="87" xfId="0" applyFont="1" applyBorder="1" applyAlignment="1">
      <alignment horizontal="center" vertical="center"/>
    </xf>
    <xf numFmtId="0" fontId="3" fillId="0" borderId="36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17" fillId="0" borderId="56" xfId="0" applyFont="1" applyBorder="1" applyAlignment="1">
      <alignment horizontal="center" vertical="center"/>
    </xf>
    <xf numFmtId="0" fontId="7" fillId="0" borderId="61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8" borderId="30" xfId="0" applyFont="1" applyFill="1" applyBorder="1" applyAlignment="1">
      <alignment horizontal="center" vertical="center"/>
    </xf>
    <xf numFmtId="0" fontId="8" fillId="8" borderId="43" xfId="0" applyFont="1" applyFill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100" xfId="0" applyFont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7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4" fillId="0" borderId="4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4" fillId="0" borderId="27" xfId="0" applyFont="1" applyBorder="1" applyAlignment="1">
      <alignment horizontal="left" vertical="top" wrapText="1"/>
    </xf>
    <xf numFmtId="0" fontId="4" fillId="0" borderId="38" xfId="0" applyFont="1" applyBorder="1" applyAlignment="1">
      <alignment horizontal="left" vertical="top" wrapText="1"/>
    </xf>
    <xf numFmtId="0" fontId="4" fillId="2" borderId="74" xfId="0" applyFont="1" applyFill="1" applyBorder="1" applyAlignment="1">
      <alignment horizontal="center" vertical="center" wrapText="1"/>
    </xf>
    <xf numFmtId="0" fontId="4" fillId="2" borderId="76" xfId="0" applyFont="1" applyFill="1" applyBorder="1" applyAlignment="1">
      <alignment horizontal="center" vertical="center" wrapText="1"/>
    </xf>
    <xf numFmtId="0" fontId="4" fillId="2" borderId="75" xfId="0" applyFont="1" applyFill="1" applyBorder="1" applyAlignment="1">
      <alignment horizontal="center" vertical="center" wrapText="1"/>
    </xf>
    <xf numFmtId="0" fontId="11" fillId="0" borderId="64" xfId="0" applyFont="1" applyBorder="1" applyAlignment="1">
      <alignment horizontal="center"/>
    </xf>
    <xf numFmtId="0" fontId="11" fillId="0" borderId="63" xfId="0" applyFont="1" applyBorder="1" applyAlignment="1">
      <alignment horizontal="center"/>
    </xf>
    <xf numFmtId="0" fontId="14" fillId="0" borderId="31" xfId="0" applyFont="1" applyBorder="1" applyAlignment="1">
      <alignment horizontal="center" vertical="center"/>
    </xf>
    <xf numFmtId="0" fontId="14" fillId="0" borderId="66" xfId="0" applyFont="1" applyBorder="1" applyAlignment="1">
      <alignment horizontal="center" vertical="center"/>
    </xf>
    <xf numFmtId="0" fontId="14" fillId="0" borderId="67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4" fillId="2" borderId="68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 vertical="center"/>
    </xf>
    <xf numFmtId="165" fontId="4" fillId="0" borderId="70" xfId="0" applyNumberFormat="1" applyFont="1" applyBorder="1" applyAlignment="1">
      <alignment horizontal="center" vertical="center"/>
    </xf>
    <xf numFmtId="165" fontId="4" fillId="0" borderId="71" xfId="0" applyNumberFormat="1" applyFont="1" applyBorder="1" applyAlignment="1">
      <alignment horizontal="center" vertical="center"/>
    </xf>
    <xf numFmtId="0" fontId="0" fillId="7" borderId="106" xfId="0" applyFill="1" applyBorder="1" applyAlignment="1">
      <alignment horizontal="center" vertical="center"/>
    </xf>
    <xf numFmtId="164" fontId="13" fillId="0" borderId="72" xfId="0" applyNumberFormat="1" applyFont="1" applyBorder="1" applyAlignment="1">
      <alignment horizontal="center" vertical="center"/>
    </xf>
    <xf numFmtId="164" fontId="13" fillId="0" borderId="66" xfId="0" applyNumberFormat="1" applyFont="1" applyBorder="1" applyAlignment="1">
      <alignment horizontal="center" vertical="center"/>
    </xf>
    <xf numFmtId="0" fontId="11" fillId="0" borderId="61" xfId="0" applyFont="1" applyBorder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 wrapText="1"/>
    </xf>
    <xf numFmtId="164" fontId="12" fillId="0" borderId="55" xfId="0" applyNumberFormat="1" applyFont="1" applyBorder="1" applyAlignment="1">
      <alignment horizontal="center" vertical="center" wrapText="1"/>
    </xf>
    <xf numFmtId="164" fontId="12" fillId="0" borderId="27" xfId="0" applyNumberFormat="1" applyFont="1" applyBorder="1" applyAlignment="1">
      <alignment horizontal="center" vertical="center" wrapText="1"/>
    </xf>
    <xf numFmtId="164" fontId="12" fillId="0" borderId="38" xfId="0" applyNumberFormat="1" applyFont="1" applyBorder="1" applyAlignment="1">
      <alignment horizontal="center" vertical="center" wrapText="1"/>
    </xf>
    <xf numFmtId="0" fontId="0" fillId="9" borderId="36" xfId="0" applyFill="1" applyBorder="1" applyAlignment="1">
      <alignment horizontal="center" vertical="center"/>
    </xf>
    <xf numFmtId="0" fontId="0" fillId="9" borderId="37" xfId="0" applyFill="1" applyBorder="1" applyAlignment="1">
      <alignment horizontal="center" vertical="center"/>
    </xf>
    <xf numFmtId="0" fontId="14" fillId="0" borderId="101" xfId="0" applyFont="1" applyBorder="1" applyAlignment="1">
      <alignment horizontal="center" vertical="center"/>
    </xf>
    <xf numFmtId="0" fontId="14" fillId="0" borderId="102" xfId="0" applyFont="1" applyBorder="1" applyAlignment="1">
      <alignment horizontal="center" vertical="center"/>
    </xf>
    <xf numFmtId="0" fontId="0" fillId="0" borderId="110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11" xfId="0" applyBorder="1" applyAlignment="1">
      <alignment horizontal="center" vertical="center" wrapText="1"/>
    </xf>
    <xf numFmtId="0" fontId="0" fillId="13" borderId="101" xfId="0" applyFill="1" applyBorder="1" applyAlignment="1">
      <alignment horizontal="center" vertical="center"/>
    </xf>
    <xf numFmtId="0" fontId="0" fillId="13" borderId="116" xfId="0" applyFill="1" applyBorder="1" applyAlignment="1">
      <alignment horizontal="center" vertical="center"/>
    </xf>
    <xf numFmtId="0" fontId="0" fillId="13" borderId="117" xfId="0" applyFill="1" applyBorder="1" applyAlignment="1">
      <alignment horizontal="center" vertical="center"/>
    </xf>
    <xf numFmtId="0" fontId="4" fillId="0" borderId="106" xfId="0" applyFont="1" applyBorder="1" applyAlignment="1">
      <alignment horizontal="center" vertical="center"/>
    </xf>
    <xf numFmtId="0" fontId="4" fillId="0" borderId="114" xfId="0" applyFont="1" applyBorder="1" applyAlignment="1">
      <alignment horizontal="center" vertical="center"/>
    </xf>
    <xf numFmtId="0" fontId="0" fillId="0" borderId="106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0" fontId="0" fillId="0" borderId="106" xfId="0" applyBorder="1" applyAlignment="1">
      <alignment horizontal="center" vertical="center" wrapText="1"/>
    </xf>
    <xf numFmtId="0" fontId="0" fillId="11" borderId="106" xfId="0" applyFill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9" fillId="0" borderId="76" xfId="0" applyFont="1" applyBorder="1" applyAlignment="1">
      <alignment horizontal="center" vertical="center"/>
    </xf>
    <xf numFmtId="0" fontId="16" fillId="5" borderId="89" xfId="0" applyFont="1" applyFill="1" applyBorder="1" applyAlignment="1">
      <alignment horizontal="center"/>
    </xf>
    <xf numFmtId="0" fontId="16" fillId="5" borderId="90" xfId="0" applyFont="1" applyFill="1" applyBorder="1" applyAlignment="1">
      <alignment horizontal="center"/>
    </xf>
    <xf numFmtId="0" fontId="0" fillId="0" borderId="2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2" fontId="1" fillId="0" borderId="58" xfId="0" applyNumberFormat="1" applyFont="1" applyBorder="1" applyAlignment="1">
      <alignment horizontal="center" vertical="center"/>
    </xf>
    <xf numFmtId="2" fontId="1" fillId="0" borderId="55" xfId="0" applyNumberFormat="1" applyFont="1" applyBorder="1" applyAlignment="1">
      <alignment horizontal="center" vertical="center"/>
    </xf>
    <xf numFmtId="2" fontId="1" fillId="0" borderId="24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1" fillId="0" borderId="15" xfId="0" applyNumberFormat="1" applyFont="1" applyBorder="1" applyAlignment="1">
      <alignment horizontal="center" vertical="center"/>
    </xf>
    <xf numFmtId="2" fontId="1" fillId="0" borderId="42" xfId="0" applyNumberFormat="1" applyFont="1" applyBorder="1" applyAlignment="1">
      <alignment horizontal="center" vertical="center"/>
    </xf>
    <xf numFmtId="0" fontId="1" fillId="2" borderId="58" xfId="0" applyFont="1" applyFill="1" applyBorder="1" applyAlignment="1">
      <alignment horizontal="center" vertical="center"/>
    </xf>
    <xf numFmtId="0" fontId="1" fillId="2" borderId="55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1" fontId="0" fillId="0" borderId="58" xfId="0" applyNumberFormat="1" applyBorder="1" applyAlignment="1">
      <alignment horizontal="center" vertical="center"/>
    </xf>
    <xf numFmtId="1" fontId="0" fillId="0" borderId="55" xfId="0" applyNumberFormat="1" applyBorder="1" applyAlignment="1">
      <alignment horizontal="center" vertical="center"/>
    </xf>
    <xf numFmtId="1" fontId="0" fillId="0" borderId="18" xfId="0" applyNumberFormat="1" applyBorder="1" applyAlignment="1">
      <alignment horizontal="center" vertical="center"/>
    </xf>
    <xf numFmtId="1" fontId="0" fillId="0" borderId="38" xfId="0" applyNumberFormat="1" applyBorder="1" applyAlignment="1">
      <alignment horizontal="center" vertical="center"/>
    </xf>
    <xf numFmtId="0" fontId="0" fillId="2" borderId="95" xfId="0" applyFill="1" applyBorder="1" applyAlignment="1">
      <alignment horizontal="center" vertical="center"/>
    </xf>
    <xf numFmtId="0" fontId="0" fillId="2" borderId="96" xfId="0" applyFill="1" applyBorder="1" applyAlignment="1">
      <alignment horizontal="center" vertical="center"/>
    </xf>
    <xf numFmtId="0" fontId="0" fillId="2" borderId="97" xfId="0" applyFill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6" fillId="0" borderId="15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6" fillId="3" borderId="35" xfId="0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34" xfId="0" applyFont="1" applyFill="1" applyBorder="1" applyAlignment="1">
      <alignment horizontal="center" vertical="center"/>
    </xf>
    <xf numFmtId="0" fontId="6" fillId="3" borderId="42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/>
    </xf>
    <xf numFmtId="0" fontId="6" fillId="2" borderId="60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2" borderId="37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2" fontId="1" fillId="0" borderId="38" xfId="0" applyNumberFormat="1" applyFont="1" applyBorder="1" applyAlignment="1">
      <alignment horizontal="center" vertical="center"/>
    </xf>
    <xf numFmtId="0" fontId="0" fillId="0" borderId="53" xfId="0" applyBorder="1" applyAlignment="1">
      <alignment horizontal="center"/>
    </xf>
    <xf numFmtId="0" fontId="0" fillId="0" borderId="50" xfId="0" applyBorder="1" applyAlignment="1">
      <alignment horizontal="center"/>
    </xf>
    <xf numFmtId="0" fontId="1" fillId="4" borderId="1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40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0" fillId="0" borderId="48" xfId="0" applyBorder="1" applyAlignment="1">
      <alignment horizontal="center"/>
    </xf>
    <xf numFmtId="0" fontId="6" fillId="4" borderId="22" xfId="0" applyFont="1" applyFill="1" applyBorder="1" applyAlignment="1">
      <alignment horizontal="center"/>
    </xf>
    <xf numFmtId="0" fontId="6" fillId="4" borderId="17" xfId="0" applyFont="1" applyFill="1" applyBorder="1" applyAlignment="1">
      <alignment horizontal="center"/>
    </xf>
    <xf numFmtId="0" fontId="0" fillId="0" borderId="99" xfId="0" applyBorder="1" applyAlignment="1">
      <alignment horizontal="center"/>
    </xf>
    <xf numFmtId="0" fontId="0" fillId="4" borderId="98" xfId="0" applyFill="1" applyBorder="1" applyAlignment="1">
      <alignment horizontal="center"/>
    </xf>
    <xf numFmtId="0" fontId="0" fillId="4" borderId="47" xfId="0" applyFill="1" applyBorder="1" applyAlignment="1">
      <alignment horizontal="center"/>
    </xf>
    <xf numFmtId="0" fontId="0" fillId="4" borderId="49" xfId="0" applyFill="1" applyBorder="1" applyAlignment="1">
      <alignment horizontal="center"/>
    </xf>
    <xf numFmtId="0" fontId="0" fillId="4" borderId="51" xfId="0" applyFill="1" applyBorder="1" applyAlignment="1">
      <alignment horizontal="center"/>
    </xf>
    <xf numFmtId="0" fontId="6" fillId="4" borderId="3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9569</xdr:colOff>
      <xdr:row>8</xdr:row>
      <xdr:rowOff>3</xdr:rowOff>
    </xdr:from>
    <xdr:to>
      <xdr:col>4</xdr:col>
      <xdr:colOff>75429</xdr:colOff>
      <xdr:row>10</xdr:row>
      <xdr:rowOff>4831</xdr:rowOff>
    </xdr:to>
    <xdr:sp macro="" textlink="">
      <xdr:nvSpPr>
        <xdr:cNvPr id="26" name="Triangle 25">
          <a:extLst>
            <a:ext uri="{FF2B5EF4-FFF2-40B4-BE49-F238E27FC236}">
              <a16:creationId xmlns:a16="http://schemas.microsoft.com/office/drawing/2014/main" id="{8DC35EBE-6B4B-9E48-90EC-D414711810ED}"/>
            </a:ext>
          </a:extLst>
        </xdr:cNvPr>
        <xdr:cNvSpPr/>
      </xdr:nvSpPr>
      <xdr:spPr>
        <a:xfrm rot="5400000">
          <a:off x="2927538" y="5420902"/>
          <a:ext cx="436148" cy="6586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10515</xdr:colOff>
      <xdr:row>10</xdr:row>
      <xdr:rowOff>3262</xdr:rowOff>
    </xdr:from>
    <xdr:to>
      <xdr:col>4</xdr:col>
      <xdr:colOff>76375</xdr:colOff>
      <xdr:row>12</xdr:row>
      <xdr:rowOff>8090</xdr:rowOff>
    </xdr:to>
    <xdr:sp macro="" textlink="">
      <xdr:nvSpPr>
        <xdr:cNvPr id="27" name="Triangle 26">
          <a:extLst>
            <a:ext uri="{FF2B5EF4-FFF2-40B4-BE49-F238E27FC236}">
              <a16:creationId xmlns:a16="http://schemas.microsoft.com/office/drawing/2014/main" id="{8EE73135-4A8A-EA4D-AC37-464EE7F1F700}"/>
            </a:ext>
          </a:extLst>
        </xdr:cNvPr>
        <xdr:cNvSpPr/>
      </xdr:nvSpPr>
      <xdr:spPr>
        <a:xfrm rot="5400000">
          <a:off x="2928483" y="5855482"/>
          <a:ext cx="436149" cy="6586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65860</xdr:colOff>
      <xdr:row>14</xdr:row>
      <xdr:rowOff>4828</xdr:rowOff>
    </xdr:to>
    <xdr:sp macro="" textlink="">
      <xdr:nvSpPr>
        <xdr:cNvPr id="28" name="Triangle 27">
          <a:extLst>
            <a:ext uri="{FF2B5EF4-FFF2-40B4-BE49-F238E27FC236}">
              <a16:creationId xmlns:a16="http://schemas.microsoft.com/office/drawing/2014/main" id="{43E2FC2D-D620-C94C-9B09-4C45F8B5DADF}"/>
            </a:ext>
          </a:extLst>
        </xdr:cNvPr>
        <xdr:cNvSpPr/>
      </xdr:nvSpPr>
      <xdr:spPr>
        <a:xfrm rot="5400000">
          <a:off x="2468916" y="12247209"/>
          <a:ext cx="633478" cy="6586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65860</xdr:colOff>
      <xdr:row>16</xdr:row>
      <xdr:rowOff>4828</xdr:rowOff>
    </xdr:to>
    <xdr:sp macro="" textlink="">
      <xdr:nvSpPr>
        <xdr:cNvPr id="29" name="Triangle 28">
          <a:extLst>
            <a:ext uri="{FF2B5EF4-FFF2-40B4-BE49-F238E27FC236}">
              <a16:creationId xmlns:a16="http://schemas.microsoft.com/office/drawing/2014/main" id="{8B61A7BC-EA59-7D4A-B05B-97B70C09B48E}"/>
            </a:ext>
          </a:extLst>
        </xdr:cNvPr>
        <xdr:cNvSpPr/>
      </xdr:nvSpPr>
      <xdr:spPr>
        <a:xfrm rot="5400000">
          <a:off x="2629480" y="3248805"/>
          <a:ext cx="576328" cy="6586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0</xdr:colOff>
      <xdr:row>24</xdr:row>
      <xdr:rowOff>0</xdr:rowOff>
    </xdr:from>
    <xdr:to>
      <xdr:col>4</xdr:col>
      <xdr:colOff>65860</xdr:colOff>
      <xdr:row>26</xdr:row>
      <xdr:rowOff>4828</xdr:rowOff>
    </xdr:to>
    <xdr:sp macro="" textlink="">
      <xdr:nvSpPr>
        <xdr:cNvPr id="32" name="Triangle 31">
          <a:extLst>
            <a:ext uri="{FF2B5EF4-FFF2-40B4-BE49-F238E27FC236}">
              <a16:creationId xmlns:a16="http://schemas.microsoft.com/office/drawing/2014/main" id="{4F71E55F-A6D0-484B-83FE-A13848181C0E}"/>
            </a:ext>
          </a:extLst>
        </xdr:cNvPr>
        <xdr:cNvSpPr/>
      </xdr:nvSpPr>
      <xdr:spPr>
        <a:xfrm rot="5400000">
          <a:off x="2917968" y="8008824"/>
          <a:ext cx="436149" cy="6586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4</xdr:col>
      <xdr:colOff>65860</xdr:colOff>
      <xdr:row>28</xdr:row>
      <xdr:rowOff>4828</xdr:rowOff>
    </xdr:to>
    <xdr:sp macro="" textlink="">
      <xdr:nvSpPr>
        <xdr:cNvPr id="33" name="Triangle 32">
          <a:extLst>
            <a:ext uri="{FF2B5EF4-FFF2-40B4-BE49-F238E27FC236}">
              <a16:creationId xmlns:a16="http://schemas.microsoft.com/office/drawing/2014/main" id="{C95FE660-9ADC-A843-B7AC-C2B507A75571}"/>
            </a:ext>
          </a:extLst>
        </xdr:cNvPr>
        <xdr:cNvSpPr/>
      </xdr:nvSpPr>
      <xdr:spPr>
        <a:xfrm rot="5400000">
          <a:off x="2917968" y="8440145"/>
          <a:ext cx="436149" cy="6586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0</xdr:colOff>
      <xdr:row>24</xdr:row>
      <xdr:rowOff>0</xdr:rowOff>
    </xdr:from>
    <xdr:to>
      <xdr:col>4</xdr:col>
      <xdr:colOff>65860</xdr:colOff>
      <xdr:row>26</xdr:row>
      <xdr:rowOff>4828</xdr:rowOff>
    </xdr:to>
    <xdr:sp macro="" textlink="">
      <xdr:nvSpPr>
        <xdr:cNvPr id="36" name="Triangle 28">
          <a:extLst>
            <a:ext uri="{FF2B5EF4-FFF2-40B4-BE49-F238E27FC236}">
              <a16:creationId xmlns:a16="http://schemas.microsoft.com/office/drawing/2014/main" id="{F31D56BB-6C84-4487-B149-FCEBA3B2BD15}"/>
            </a:ext>
          </a:extLst>
        </xdr:cNvPr>
        <xdr:cNvSpPr/>
      </xdr:nvSpPr>
      <xdr:spPr>
        <a:xfrm rot="5400000">
          <a:off x="2560356" y="12588204"/>
          <a:ext cx="644908" cy="6586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4</xdr:col>
      <xdr:colOff>65860</xdr:colOff>
      <xdr:row>28</xdr:row>
      <xdr:rowOff>4828</xdr:rowOff>
    </xdr:to>
    <xdr:sp macro="" textlink="">
      <xdr:nvSpPr>
        <xdr:cNvPr id="37" name="Triangle 28">
          <a:extLst>
            <a:ext uri="{FF2B5EF4-FFF2-40B4-BE49-F238E27FC236}">
              <a16:creationId xmlns:a16="http://schemas.microsoft.com/office/drawing/2014/main" id="{FC87A571-1633-439F-BC00-AF131B0DE68C}"/>
            </a:ext>
          </a:extLst>
        </xdr:cNvPr>
        <xdr:cNvSpPr/>
      </xdr:nvSpPr>
      <xdr:spPr>
        <a:xfrm rot="5400000">
          <a:off x="2560356" y="12588204"/>
          <a:ext cx="644908" cy="6586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0</xdr:colOff>
      <xdr:row>28</xdr:row>
      <xdr:rowOff>0</xdr:rowOff>
    </xdr:from>
    <xdr:to>
      <xdr:col>4</xdr:col>
      <xdr:colOff>65860</xdr:colOff>
      <xdr:row>30</xdr:row>
      <xdr:rowOff>4828</xdr:rowOff>
    </xdr:to>
    <xdr:sp macro="" textlink="">
      <xdr:nvSpPr>
        <xdr:cNvPr id="40" name="Triangle 32">
          <a:extLst>
            <a:ext uri="{FF2B5EF4-FFF2-40B4-BE49-F238E27FC236}">
              <a16:creationId xmlns:a16="http://schemas.microsoft.com/office/drawing/2014/main" id="{6238EB5D-FCF3-4175-ABEF-2F59E025A993}"/>
            </a:ext>
          </a:extLst>
        </xdr:cNvPr>
        <xdr:cNvSpPr/>
      </xdr:nvSpPr>
      <xdr:spPr>
        <a:xfrm rot="5400000">
          <a:off x="2754666" y="15390459"/>
          <a:ext cx="633478" cy="6586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0</xdr:colOff>
      <xdr:row>28</xdr:row>
      <xdr:rowOff>0</xdr:rowOff>
    </xdr:from>
    <xdr:to>
      <xdr:col>4</xdr:col>
      <xdr:colOff>65860</xdr:colOff>
      <xdr:row>30</xdr:row>
      <xdr:rowOff>4828</xdr:rowOff>
    </xdr:to>
    <xdr:sp macro="" textlink="">
      <xdr:nvSpPr>
        <xdr:cNvPr id="41" name="Triangle 28">
          <a:extLst>
            <a:ext uri="{FF2B5EF4-FFF2-40B4-BE49-F238E27FC236}">
              <a16:creationId xmlns:a16="http://schemas.microsoft.com/office/drawing/2014/main" id="{386C975C-9F0E-4C0B-B7AE-5661A1344ABF}"/>
            </a:ext>
          </a:extLst>
        </xdr:cNvPr>
        <xdr:cNvSpPr/>
      </xdr:nvSpPr>
      <xdr:spPr>
        <a:xfrm rot="5400000">
          <a:off x="2754666" y="15390459"/>
          <a:ext cx="633478" cy="6586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0</xdr:colOff>
      <xdr:row>30</xdr:row>
      <xdr:rowOff>0</xdr:rowOff>
    </xdr:from>
    <xdr:to>
      <xdr:col>4</xdr:col>
      <xdr:colOff>65860</xdr:colOff>
      <xdr:row>32</xdr:row>
      <xdr:rowOff>4828</xdr:rowOff>
    </xdr:to>
    <xdr:sp macro="" textlink="">
      <xdr:nvSpPr>
        <xdr:cNvPr id="57" name="Triangle 32">
          <a:extLst>
            <a:ext uri="{FF2B5EF4-FFF2-40B4-BE49-F238E27FC236}">
              <a16:creationId xmlns:a16="http://schemas.microsoft.com/office/drawing/2014/main" id="{490F1AB9-035D-4E57-AB4C-635179E73BAA}"/>
            </a:ext>
          </a:extLst>
        </xdr:cNvPr>
        <xdr:cNvSpPr/>
      </xdr:nvSpPr>
      <xdr:spPr>
        <a:xfrm rot="5400000">
          <a:off x="2764191" y="16009584"/>
          <a:ext cx="614428" cy="6586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0</xdr:colOff>
      <xdr:row>30</xdr:row>
      <xdr:rowOff>0</xdr:rowOff>
    </xdr:from>
    <xdr:to>
      <xdr:col>4</xdr:col>
      <xdr:colOff>65860</xdr:colOff>
      <xdr:row>32</xdr:row>
      <xdr:rowOff>4828</xdr:rowOff>
    </xdr:to>
    <xdr:sp macro="" textlink="">
      <xdr:nvSpPr>
        <xdr:cNvPr id="61" name="Triangle 28">
          <a:extLst>
            <a:ext uri="{FF2B5EF4-FFF2-40B4-BE49-F238E27FC236}">
              <a16:creationId xmlns:a16="http://schemas.microsoft.com/office/drawing/2014/main" id="{18E368C5-3C8D-46CA-868D-595F0F5E0199}"/>
            </a:ext>
          </a:extLst>
        </xdr:cNvPr>
        <xdr:cNvSpPr/>
      </xdr:nvSpPr>
      <xdr:spPr>
        <a:xfrm rot="5400000">
          <a:off x="2764191" y="16009584"/>
          <a:ext cx="614428" cy="6586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0</xdr:colOff>
      <xdr:row>32</xdr:row>
      <xdr:rowOff>0</xdr:rowOff>
    </xdr:from>
    <xdr:to>
      <xdr:col>4</xdr:col>
      <xdr:colOff>65860</xdr:colOff>
      <xdr:row>34</xdr:row>
      <xdr:rowOff>4828</xdr:rowOff>
    </xdr:to>
    <xdr:sp macro="" textlink="">
      <xdr:nvSpPr>
        <xdr:cNvPr id="50" name="Triangle 32">
          <a:extLst>
            <a:ext uri="{FF2B5EF4-FFF2-40B4-BE49-F238E27FC236}">
              <a16:creationId xmlns:a16="http://schemas.microsoft.com/office/drawing/2014/main" id="{AA77681B-B2DE-4180-8933-5B701F1AB2A0}"/>
            </a:ext>
          </a:extLst>
        </xdr:cNvPr>
        <xdr:cNvSpPr/>
      </xdr:nvSpPr>
      <xdr:spPr>
        <a:xfrm rot="5400000">
          <a:off x="2764191" y="16009584"/>
          <a:ext cx="614428" cy="6586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0</xdr:colOff>
      <xdr:row>32</xdr:row>
      <xdr:rowOff>0</xdr:rowOff>
    </xdr:from>
    <xdr:to>
      <xdr:col>4</xdr:col>
      <xdr:colOff>65860</xdr:colOff>
      <xdr:row>34</xdr:row>
      <xdr:rowOff>4828</xdr:rowOff>
    </xdr:to>
    <xdr:sp macro="" textlink="">
      <xdr:nvSpPr>
        <xdr:cNvPr id="54" name="Triangle 28">
          <a:extLst>
            <a:ext uri="{FF2B5EF4-FFF2-40B4-BE49-F238E27FC236}">
              <a16:creationId xmlns:a16="http://schemas.microsoft.com/office/drawing/2014/main" id="{76C64F65-2D2C-4FA5-A6D0-0D73F3B8E9AB}"/>
            </a:ext>
          </a:extLst>
        </xdr:cNvPr>
        <xdr:cNvSpPr/>
      </xdr:nvSpPr>
      <xdr:spPr>
        <a:xfrm rot="5400000">
          <a:off x="2764191" y="16009584"/>
          <a:ext cx="614428" cy="6586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0</xdr:colOff>
      <xdr:row>34</xdr:row>
      <xdr:rowOff>0</xdr:rowOff>
    </xdr:from>
    <xdr:to>
      <xdr:col>4</xdr:col>
      <xdr:colOff>65860</xdr:colOff>
      <xdr:row>36</xdr:row>
      <xdr:rowOff>4828</xdr:rowOff>
    </xdr:to>
    <xdr:sp macro="" textlink="">
      <xdr:nvSpPr>
        <xdr:cNvPr id="55" name="Triangle 32">
          <a:extLst>
            <a:ext uri="{FF2B5EF4-FFF2-40B4-BE49-F238E27FC236}">
              <a16:creationId xmlns:a16="http://schemas.microsoft.com/office/drawing/2014/main" id="{4CFB5F70-DE76-440F-A83D-C44CCDA3DD4B}"/>
            </a:ext>
          </a:extLst>
        </xdr:cNvPr>
        <xdr:cNvSpPr/>
      </xdr:nvSpPr>
      <xdr:spPr>
        <a:xfrm rot="5400000">
          <a:off x="2764191" y="16619184"/>
          <a:ext cx="614428" cy="6586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0</xdr:colOff>
      <xdr:row>7</xdr:row>
      <xdr:rowOff>231321</xdr:rowOff>
    </xdr:from>
    <xdr:to>
      <xdr:col>4</xdr:col>
      <xdr:colOff>65860</xdr:colOff>
      <xdr:row>9</xdr:row>
      <xdr:rowOff>263363</xdr:rowOff>
    </xdr:to>
    <xdr:sp macro="" textlink="">
      <xdr:nvSpPr>
        <xdr:cNvPr id="7" name="Triangle 28">
          <a:extLst>
            <a:ext uri="{FF2B5EF4-FFF2-40B4-BE49-F238E27FC236}">
              <a16:creationId xmlns:a16="http://schemas.microsoft.com/office/drawing/2014/main" id="{1E048559-1872-C3FC-4578-DEEFA2906B8D}"/>
            </a:ext>
          </a:extLst>
        </xdr:cNvPr>
        <xdr:cNvSpPr/>
      </xdr:nvSpPr>
      <xdr:spPr>
        <a:xfrm rot="5400000">
          <a:off x="2629480" y="1711198"/>
          <a:ext cx="576328" cy="6586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0</xdr:colOff>
      <xdr:row>28</xdr:row>
      <xdr:rowOff>0</xdr:rowOff>
    </xdr:from>
    <xdr:to>
      <xdr:col>4</xdr:col>
      <xdr:colOff>65860</xdr:colOff>
      <xdr:row>30</xdr:row>
      <xdr:rowOff>4828</xdr:rowOff>
    </xdr:to>
    <xdr:sp macro="" textlink="">
      <xdr:nvSpPr>
        <xdr:cNvPr id="2" name="Triangle 32">
          <a:extLst>
            <a:ext uri="{FF2B5EF4-FFF2-40B4-BE49-F238E27FC236}">
              <a16:creationId xmlns:a16="http://schemas.microsoft.com/office/drawing/2014/main" id="{B5195EEC-645B-4ECC-A24D-4EDE4042E055}"/>
            </a:ext>
          </a:extLst>
        </xdr:cNvPr>
        <xdr:cNvSpPr/>
      </xdr:nvSpPr>
      <xdr:spPr>
        <a:xfrm rot="5400000">
          <a:off x="2643087" y="5439556"/>
          <a:ext cx="549113" cy="6586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0</xdr:colOff>
      <xdr:row>28</xdr:row>
      <xdr:rowOff>0</xdr:rowOff>
    </xdr:from>
    <xdr:to>
      <xdr:col>4</xdr:col>
      <xdr:colOff>65860</xdr:colOff>
      <xdr:row>30</xdr:row>
      <xdr:rowOff>4828</xdr:rowOff>
    </xdr:to>
    <xdr:sp macro="" textlink="">
      <xdr:nvSpPr>
        <xdr:cNvPr id="3" name="Triangle 28">
          <a:extLst>
            <a:ext uri="{FF2B5EF4-FFF2-40B4-BE49-F238E27FC236}">
              <a16:creationId xmlns:a16="http://schemas.microsoft.com/office/drawing/2014/main" id="{4AC881F2-6A14-43BF-9669-CC15676CF924}"/>
            </a:ext>
          </a:extLst>
        </xdr:cNvPr>
        <xdr:cNvSpPr/>
      </xdr:nvSpPr>
      <xdr:spPr>
        <a:xfrm rot="5400000">
          <a:off x="2643087" y="5439556"/>
          <a:ext cx="549113" cy="6586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0</xdr:colOff>
      <xdr:row>30</xdr:row>
      <xdr:rowOff>0</xdr:rowOff>
    </xdr:from>
    <xdr:to>
      <xdr:col>4</xdr:col>
      <xdr:colOff>65860</xdr:colOff>
      <xdr:row>32</xdr:row>
      <xdr:rowOff>4828</xdr:rowOff>
    </xdr:to>
    <xdr:sp macro="" textlink="">
      <xdr:nvSpPr>
        <xdr:cNvPr id="4" name="Triangle 32">
          <a:extLst>
            <a:ext uri="{FF2B5EF4-FFF2-40B4-BE49-F238E27FC236}">
              <a16:creationId xmlns:a16="http://schemas.microsoft.com/office/drawing/2014/main" id="{C9B99423-9C17-4760-9D7F-D31616A7AC8A}"/>
            </a:ext>
          </a:extLst>
        </xdr:cNvPr>
        <xdr:cNvSpPr/>
      </xdr:nvSpPr>
      <xdr:spPr>
        <a:xfrm rot="5400000">
          <a:off x="2670301" y="5956627"/>
          <a:ext cx="494685" cy="6586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0</xdr:colOff>
      <xdr:row>30</xdr:row>
      <xdr:rowOff>0</xdr:rowOff>
    </xdr:from>
    <xdr:to>
      <xdr:col>4</xdr:col>
      <xdr:colOff>65860</xdr:colOff>
      <xdr:row>32</xdr:row>
      <xdr:rowOff>4828</xdr:rowOff>
    </xdr:to>
    <xdr:sp macro="" textlink="">
      <xdr:nvSpPr>
        <xdr:cNvPr id="5" name="Triangle 28">
          <a:extLst>
            <a:ext uri="{FF2B5EF4-FFF2-40B4-BE49-F238E27FC236}">
              <a16:creationId xmlns:a16="http://schemas.microsoft.com/office/drawing/2014/main" id="{0AA6CB53-F21D-44E7-9627-2391155BEF0C}"/>
            </a:ext>
          </a:extLst>
        </xdr:cNvPr>
        <xdr:cNvSpPr/>
      </xdr:nvSpPr>
      <xdr:spPr>
        <a:xfrm rot="5400000">
          <a:off x="2670301" y="5956627"/>
          <a:ext cx="494685" cy="6586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0</xdr:colOff>
      <xdr:row>30</xdr:row>
      <xdr:rowOff>0</xdr:rowOff>
    </xdr:from>
    <xdr:to>
      <xdr:col>4</xdr:col>
      <xdr:colOff>65860</xdr:colOff>
      <xdr:row>32</xdr:row>
      <xdr:rowOff>4828</xdr:rowOff>
    </xdr:to>
    <xdr:sp macro="" textlink="">
      <xdr:nvSpPr>
        <xdr:cNvPr id="8" name="Triangle 32">
          <a:extLst>
            <a:ext uri="{FF2B5EF4-FFF2-40B4-BE49-F238E27FC236}">
              <a16:creationId xmlns:a16="http://schemas.microsoft.com/office/drawing/2014/main" id="{A1505CB2-7C1B-402A-BB68-8971021E22CB}"/>
            </a:ext>
          </a:extLst>
        </xdr:cNvPr>
        <xdr:cNvSpPr/>
      </xdr:nvSpPr>
      <xdr:spPr>
        <a:xfrm rot="5400000">
          <a:off x="2670301" y="5956627"/>
          <a:ext cx="494685" cy="6586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0</xdr:colOff>
      <xdr:row>30</xdr:row>
      <xdr:rowOff>0</xdr:rowOff>
    </xdr:from>
    <xdr:to>
      <xdr:col>4</xdr:col>
      <xdr:colOff>65860</xdr:colOff>
      <xdr:row>32</xdr:row>
      <xdr:rowOff>4828</xdr:rowOff>
    </xdr:to>
    <xdr:sp macro="" textlink="">
      <xdr:nvSpPr>
        <xdr:cNvPr id="9" name="Triangle 28">
          <a:extLst>
            <a:ext uri="{FF2B5EF4-FFF2-40B4-BE49-F238E27FC236}">
              <a16:creationId xmlns:a16="http://schemas.microsoft.com/office/drawing/2014/main" id="{8FC99AE1-C023-4380-8C21-33E5E5FFB1DF}"/>
            </a:ext>
          </a:extLst>
        </xdr:cNvPr>
        <xdr:cNvSpPr/>
      </xdr:nvSpPr>
      <xdr:spPr>
        <a:xfrm rot="5400000">
          <a:off x="2670301" y="5956627"/>
          <a:ext cx="494685" cy="6586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685</xdr:colOff>
      <xdr:row>17</xdr:row>
      <xdr:rowOff>262216</xdr:rowOff>
    </xdr:from>
    <xdr:to>
      <xdr:col>4</xdr:col>
      <xdr:colOff>66545</xdr:colOff>
      <xdr:row>20</xdr:row>
      <xdr:rowOff>8508</xdr:rowOff>
    </xdr:to>
    <xdr:sp macro="" textlink="">
      <xdr:nvSpPr>
        <xdr:cNvPr id="10" name="Triangle 30">
          <a:extLst>
            <a:ext uri="{FF2B5EF4-FFF2-40B4-BE49-F238E27FC236}">
              <a16:creationId xmlns:a16="http://schemas.microsoft.com/office/drawing/2014/main" id="{D34D36FD-59E5-491B-AA42-640FDEADBC28}"/>
            </a:ext>
          </a:extLst>
        </xdr:cNvPr>
        <xdr:cNvSpPr/>
      </xdr:nvSpPr>
      <xdr:spPr>
        <a:xfrm rot="5400000">
          <a:off x="2643772" y="4354664"/>
          <a:ext cx="549114" cy="6586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2720</xdr:colOff>
      <xdr:row>21</xdr:row>
      <xdr:rowOff>234992</xdr:rowOff>
    </xdr:from>
    <xdr:to>
      <xdr:col>4</xdr:col>
      <xdr:colOff>70757</xdr:colOff>
      <xdr:row>24</xdr:row>
      <xdr:rowOff>43545</xdr:rowOff>
    </xdr:to>
    <xdr:sp macro="" textlink="">
      <xdr:nvSpPr>
        <xdr:cNvPr id="11" name="Triangle 29">
          <a:extLst>
            <a:ext uri="{FF2B5EF4-FFF2-40B4-BE49-F238E27FC236}">
              <a16:creationId xmlns:a16="http://schemas.microsoft.com/office/drawing/2014/main" id="{80505F41-0534-401B-8E41-6C20242F8540}"/>
            </a:ext>
          </a:extLst>
        </xdr:cNvPr>
        <xdr:cNvSpPr/>
      </xdr:nvSpPr>
      <xdr:spPr>
        <a:xfrm rot="5400000">
          <a:off x="2615766" y="5446053"/>
          <a:ext cx="611374" cy="68037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17013</xdr:colOff>
      <xdr:row>20</xdr:row>
      <xdr:rowOff>47222</xdr:rowOff>
    </xdr:from>
    <xdr:to>
      <xdr:col>4</xdr:col>
      <xdr:colOff>82873</xdr:colOff>
      <xdr:row>22</xdr:row>
      <xdr:rowOff>38443</xdr:rowOff>
    </xdr:to>
    <xdr:sp macro="" textlink="">
      <xdr:nvSpPr>
        <xdr:cNvPr id="12" name="Triangle 30">
          <a:extLst>
            <a:ext uri="{FF2B5EF4-FFF2-40B4-BE49-F238E27FC236}">
              <a16:creationId xmlns:a16="http://schemas.microsoft.com/office/drawing/2014/main" id="{1C930974-1AB7-47FB-92F2-D5B0A74C7246}"/>
            </a:ext>
          </a:extLst>
        </xdr:cNvPr>
        <xdr:cNvSpPr/>
      </xdr:nvSpPr>
      <xdr:spPr>
        <a:xfrm rot="5400000">
          <a:off x="2660100" y="4942492"/>
          <a:ext cx="549114" cy="6586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0</xdr:colOff>
      <xdr:row>19</xdr:row>
      <xdr:rowOff>231321</xdr:rowOff>
    </xdr:from>
    <xdr:to>
      <xdr:col>4</xdr:col>
      <xdr:colOff>65860</xdr:colOff>
      <xdr:row>21</xdr:row>
      <xdr:rowOff>263363</xdr:rowOff>
    </xdr:to>
    <xdr:sp macro="" textlink="">
      <xdr:nvSpPr>
        <xdr:cNvPr id="13" name="Triangle 28">
          <a:extLst>
            <a:ext uri="{FF2B5EF4-FFF2-40B4-BE49-F238E27FC236}">
              <a16:creationId xmlns:a16="http://schemas.microsoft.com/office/drawing/2014/main" id="{3974F5AE-032D-4308-94E8-DBB8154D5D0B}"/>
            </a:ext>
          </a:extLst>
        </xdr:cNvPr>
        <xdr:cNvSpPr/>
      </xdr:nvSpPr>
      <xdr:spPr>
        <a:xfrm rot="5400000">
          <a:off x="2629480" y="1507091"/>
          <a:ext cx="576327" cy="6586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65860</xdr:colOff>
      <xdr:row>14</xdr:row>
      <xdr:rowOff>4828</xdr:rowOff>
    </xdr:to>
    <xdr:sp macro="" textlink="">
      <xdr:nvSpPr>
        <xdr:cNvPr id="6" name="Triangle 28">
          <a:extLst>
            <a:ext uri="{FF2B5EF4-FFF2-40B4-BE49-F238E27FC236}">
              <a16:creationId xmlns:a16="http://schemas.microsoft.com/office/drawing/2014/main" id="{FB9BAB11-150F-4B71-8380-949C806AC341}"/>
            </a:ext>
          </a:extLst>
        </xdr:cNvPr>
        <xdr:cNvSpPr/>
      </xdr:nvSpPr>
      <xdr:spPr>
        <a:xfrm rot="5400000">
          <a:off x="2770087" y="3180770"/>
          <a:ext cx="567257" cy="6586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859692</xdr:colOff>
      <xdr:row>16</xdr:row>
      <xdr:rowOff>39078</xdr:rowOff>
    </xdr:from>
    <xdr:to>
      <xdr:col>4</xdr:col>
      <xdr:colOff>56090</xdr:colOff>
      <xdr:row>18</xdr:row>
      <xdr:rowOff>43906</xdr:rowOff>
    </xdr:to>
    <xdr:sp macro="" textlink="">
      <xdr:nvSpPr>
        <xdr:cNvPr id="14" name="Triangle 28">
          <a:extLst>
            <a:ext uri="{FF2B5EF4-FFF2-40B4-BE49-F238E27FC236}">
              <a16:creationId xmlns:a16="http://schemas.microsoft.com/office/drawing/2014/main" id="{BA914655-1231-41CB-9436-4257CA358F69}"/>
            </a:ext>
          </a:extLst>
        </xdr:cNvPr>
        <xdr:cNvSpPr/>
      </xdr:nvSpPr>
      <xdr:spPr>
        <a:xfrm rot="5400000">
          <a:off x="3019900" y="4951793"/>
          <a:ext cx="571443" cy="65860"/>
        </a:xfrm>
        <a:prstGeom prst="triangle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320140</xdr:colOff>
      <xdr:row>50</xdr:row>
      <xdr:rowOff>62593</xdr:rowOff>
    </xdr:from>
    <xdr:to>
      <xdr:col>8</xdr:col>
      <xdr:colOff>198235</xdr:colOff>
      <xdr:row>81</xdr:row>
      <xdr:rowOff>39393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94A4DD1-FBB8-CABB-5658-3C4E239DBC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140" y="10077450"/>
          <a:ext cx="6409524" cy="5533956"/>
        </a:xfrm>
        <a:prstGeom prst="rect">
          <a:avLst/>
        </a:prstGeom>
      </xdr:spPr>
    </xdr:pic>
    <xdr:clientData/>
  </xdr:twoCellAnchor>
  <xdr:twoCellAnchor>
    <xdr:from>
      <xdr:col>5</xdr:col>
      <xdr:colOff>161925</xdr:colOff>
      <xdr:row>55</xdr:row>
      <xdr:rowOff>77107</xdr:rowOff>
    </xdr:from>
    <xdr:to>
      <xdr:col>5</xdr:col>
      <xdr:colOff>176893</xdr:colOff>
      <xdr:row>75</xdr:row>
      <xdr:rowOff>39007</xdr:rowOff>
    </xdr:to>
    <xdr:cxnSp macro="">
      <xdr:nvCxnSpPr>
        <xdr:cNvPr id="4" name="Connecteur droit 3">
          <a:extLst>
            <a:ext uri="{FF2B5EF4-FFF2-40B4-BE49-F238E27FC236}">
              <a16:creationId xmlns:a16="http://schemas.microsoft.com/office/drawing/2014/main" id="{ED99FF80-26C7-C847-D1BA-D4197A3505EB}"/>
            </a:ext>
          </a:extLst>
        </xdr:cNvPr>
        <xdr:cNvCxnSpPr/>
      </xdr:nvCxnSpPr>
      <xdr:spPr>
        <a:xfrm flipV="1">
          <a:off x="3971925" y="10717893"/>
          <a:ext cx="14968" cy="3590471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68035</xdr:colOff>
      <xdr:row>56</xdr:row>
      <xdr:rowOff>54882</xdr:rowOff>
    </xdr:from>
    <xdr:to>
      <xdr:col>5</xdr:col>
      <xdr:colOff>408214</xdr:colOff>
      <xdr:row>56</xdr:row>
      <xdr:rowOff>58965</xdr:rowOff>
    </xdr:to>
    <xdr:cxnSp macro="">
      <xdr:nvCxnSpPr>
        <xdr:cNvPr id="8" name="Connecteur droit 7">
          <a:extLst>
            <a:ext uri="{FF2B5EF4-FFF2-40B4-BE49-F238E27FC236}">
              <a16:creationId xmlns:a16="http://schemas.microsoft.com/office/drawing/2014/main" id="{BE752E57-997C-4327-88BA-AB7E8141CEEB}"/>
            </a:ext>
          </a:extLst>
        </xdr:cNvPr>
        <xdr:cNvCxnSpPr/>
      </xdr:nvCxnSpPr>
      <xdr:spPr>
        <a:xfrm flipH="1" flipV="1">
          <a:off x="1592035" y="10877096"/>
          <a:ext cx="2626179" cy="4083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122465</xdr:colOff>
      <xdr:row>61</xdr:row>
      <xdr:rowOff>68036</xdr:rowOff>
    </xdr:from>
    <xdr:to>
      <xdr:col>4</xdr:col>
      <xdr:colOff>666750</xdr:colOff>
      <xdr:row>61</xdr:row>
      <xdr:rowOff>81643</xdr:rowOff>
    </xdr:to>
    <xdr:cxnSp macro="">
      <xdr:nvCxnSpPr>
        <xdr:cNvPr id="6" name="Connecteur droit 5">
          <a:extLst>
            <a:ext uri="{FF2B5EF4-FFF2-40B4-BE49-F238E27FC236}">
              <a16:creationId xmlns:a16="http://schemas.microsoft.com/office/drawing/2014/main" id="{50C009FC-E407-4C5C-AD42-BA79C648A2A0}"/>
            </a:ext>
          </a:extLst>
        </xdr:cNvPr>
        <xdr:cNvCxnSpPr/>
      </xdr:nvCxnSpPr>
      <xdr:spPr>
        <a:xfrm flipH="1">
          <a:off x="1646465" y="12164786"/>
          <a:ext cx="2068285" cy="13607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373287</xdr:colOff>
      <xdr:row>60</xdr:row>
      <xdr:rowOff>54428</xdr:rowOff>
    </xdr:from>
    <xdr:to>
      <xdr:col>4</xdr:col>
      <xdr:colOff>390071</xdr:colOff>
      <xdr:row>75</xdr:row>
      <xdr:rowOff>68943</xdr:rowOff>
    </xdr:to>
    <xdr:cxnSp macro="">
      <xdr:nvCxnSpPr>
        <xdr:cNvPr id="10" name="Connecteur droit 9">
          <a:extLst>
            <a:ext uri="{FF2B5EF4-FFF2-40B4-BE49-F238E27FC236}">
              <a16:creationId xmlns:a16="http://schemas.microsoft.com/office/drawing/2014/main" id="{081BFCD7-BB18-4FC4-B269-512C382B134F}"/>
            </a:ext>
          </a:extLst>
        </xdr:cNvPr>
        <xdr:cNvCxnSpPr/>
      </xdr:nvCxnSpPr>
      <xdr:spPr>
        <a:xfrm flipV="1">
          <a:off x="3421287" y="11602357"/>
          <a:ext cx="16784" cy="2735943"/>
        </a:xfrm>
        <a:prstGeom prst="line">
          <a:avLst/>
        </a:prstGeom>
        <a:ln>
          <a:solidFill>
            <a:srgbClr val="FF0000"/>
          </a:solidFill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U126"/>
  <sheetViews>
    <sheetView tabSelected="1" zoomScale="89" zoomScaleNormal="89" workbookViewId="0">
      <selection activeCell="S7" sqref="S7"/>
    </sheetView>
  </sheetViews>
  <sheetFormatPr defaultColWidth="11.3984375" defaultRowHeight="13.8"/>
  <cols>
    <col min="1" max="1" width="10.09765625" customWidth="1"/>
    <col min="2" max="2" width="15.3984375" customWidth="1"/>
    <col min="3" max="3" width="6.09765625" customWidth="1"/>
    <col min="4" max="4" width="11.3984375" customWidth="1"/>
    <col min="5" max="5" width="10.69921875" customWidth="1"/>
    <col min="6" max="6" width="14.5" customWidth="1"/>
    <col min="7" max="7" width="3.69921875" customWidth="1"/>
    <col min="8" max="8" width="5.3984375" customWidth="1"/>
    <col min="9" max="9" width="7.09765625" customWidth="1"/>
    <col min="10" max="10" width="4.8984375" customWidth="1"/>
    <col min="11" max="11" width="6.8984375" customWidth="1"/>
    <col min="12" max="12" width="4.3984375" customWidth="1"/>
    <col min="13" max="13" width="8.09765625" customWidth="1"/>
    <col min="14" max="15" width="4.8984375" customWidth="1"/>
    <col min="16" max="16" width="0.19921875" customWidth="1"/>
    <col min="17" max="17" width="14.8984375" customWidth="1"/>
    <col min="18" max="18" width="8.69921875" customWidth="1"/>
    <col min="19" max="19" width="8.09765625" customWidth="1"/>
    <col min="20" max="20" width="7.3984375" customWidth="1"/>
    <col min="21" max="22" width="8.09765625" customWidth="1"/>
    <col min="23" max="23" width="9.69921875" customWidth="1"/>
    <col min="24" max="24" width="7.3984375" customWidth="1"/>
    <col min="25" max="25" width="9.69921875" customWidth="1"/>
    <col min="26" max="26" width="7.8984375" customWidth="1"/>
    <col min="27" max="27" width="6.5" customWidth="1"/>
  </cols>
  <sheetData>
    <row r="1" spans="1:21" s="56" customFormat="1" ht="36" customHeight="1" thickTop="1">
      <c r="A1" s="58" t="s">
        <v>118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60"/>
    </row>
    <row r="2" spans="1:21" s="55" customFormat="1" ht="51" customHeight="1" thickBot="1">
      <c r="A2" s="61" t="s">
        <v>119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3"/>
    </row>
    <row r="3" spans="1:21" ht="21.6" customHeight="1" thickTop="1" thickBot="1">
      <c r="A3" s="233" t="s">
        <v>124</v>
      </c>
      <c r="B3" s="234"/>
      <c r="C3" s="235"/>
      <c r="D3" s="95" t="s">
        <v>18</v>
      </c>
      <c r="E3" s="96"/>
      <c r="F3" s="57"/>
      <c r="G3" s="95" t="s">
        <v>91</v>
      </c>
      <c r="H3" s="96"/>
      <c r="I3" s="99" t="s">
        <v>92</v>
      </c>
      <c r="J3" s="100"/>
      <c r="K3" s="95" t="s">
        <v>93</v>
      </c>
      <c r="L3" s="96"/>
      <c r="M3" s="99" t="s">
        <v>92</v>
      </c>
      <c r="N3" s="105"/>
      <c r="O3" s="100"/>
      <c r="P3" s="1"/>
      <c r="Q3" s="54" t="s">
        <v>111</v>
      </c>
    </row>
    <row r="4" spans="1:21" ht="15" thickTop="1" thickBot="1">
      <c r="A4" s="233"/>
      <c r="B4" s="234"/>
      <c r="C4" s="235"/>
      <c r="D4" s="97" t="s">
        <v>15</v>
      </c>
      <c r="E4" s="98"/>
      <c r="F4" s="22"/>
      <c r="G4" s="97" t="s">
        <v>94</v>
      </c>
      <c r="H4" s="98"/>
      <c r="I4" s="101" t="s">
        <v>17</v>
      </c>
      <c r="J4" s="102"/>
      <c r="K4" s="97" t="s">
        <v>61</v>
      </c>
      <c r="L4" s="98"/>
      <c r="M4" s="101" t="s">
        <v>17</v>
      </c>
      <c r="N4" s="106"/>
      <c r="O4" s="102"/>
      <c r="Q4" s="103"/>
    </row>
    <row r="5" spans="1:21" ht="15" thickTop="1" thickBot="1">
      <c r="A5" s="236"/>
      <c r="B5" s="237"/>
      <c r="C5" s="238"/>
      <c r="D5" s="97" t="s">
        <v>19</v>
      </c>
      <c r="E5" s="98"/>
      <c r="F5" s="8"/>
      <c r="G5" s="97" t="s">
        <v>122</v>
      </c>
      <c r="H5" s="98"/>
      <c r="I5" s="101" t="s">
        <v>17</v>
      </c>
      <c r="J5" s="102"/>
      <c r="K5" s="97" t="s">
        <v>123</v>
      </c>
      <c r="L5" s="98"/>
      <c r="M5" s="101" t="s">
        <v>17</v>
      </c>
      <c r="N5" s="106"/>
      <c r="O5" s="102"/>
      <c r="P5" s="1"/>
      <c r="Q5" s="104"/>
    </row>
    <row r="6" spans="1:21" ht="15" thickTop="1" thickBot="1">
      <c r="A6" s="229" t="s">
        <v>14</v>
      </c>
      <c r="B6" s="230"/>
      <c r="C6" s="16" t="s">
        <v>46</v>
      </c>
      <c r="D6" s="14" t="s">
        <v>45</v>
      </c>
      <c r="E6" s="239" t="s">
        <v>65</v>
      </c>
      <c r="F6" s="120" t="s">
        <v>60</v>
      </c>
      <c r="G6" s="119" t="s">
        <v>0</v>
      </c>
      <c r="H6" s="119"/>
      <c r="I6" s="161"/>
      <c r="J6" s="119" t="s">
        <v>3</v>
      </c>
      <c r="K6" s="119"/>
      <c r="L6" s="119"/>
      <c r="M6" s="127"/>
      <c r="N6" s="118" t="s">
        <v>8</v>
      </c>
      <c r="O6" s="119"/>
      <c r="P6" s="1"/>
      <c r="Q6" s="120" t="s">
        <v>90</v>
      </c>
    </row>
    <row r="7" spans="1:21" ht="15" thickTop="1" thickBot="1">
      <c r="A7" s="231" t="s">
        <v>64</v>
      </c>
      <c r="B7" s="232"/>
      <c r="C7" s="17" t="s">
        <v>47</v>
      </c>
      <c r="D7" s="10" t="s">
        <v>0</v>
      </c>
      <c r="E7" s="240"/>
      <c r="F7" s="121"/>
      <c r="G7" s="136" t="s">
        <v>1</v>
      </c>
      <c r="H7" s="137"/>
      <c r="I7" s="140" t="s">
        <v>2</v>
      </c>
      <c r="J7" s="254" t="s">
        <v>4</v>
      </c>
      <c r="K7" s="129"/>
      <c r="L7" s="128" t="s">
        <v>5</v>
      </c>
      <c r="M7" s="129"/>
      <c r="N7" s="253" t="s">
        <v>109</v>
      </c>
      <c r="O7" s="128"/>
      <c r="P7" s="1"/>
      <c r="Q7" s="121"/>
    </row>
    <row r="8" spans="1:21" ht="18.600000000000001" thickTop="1" thickBot="1">
      <c r="A8" s="223"/>
      <c r="B8" s="206"/>
      <c r="C8" s="87"/>
      <c r="D8" s="88"/>
      <c r="E8" s="241"/>
      <c r="F8" s="122"/>
      <c r="G8" s="138"/>
      <c r="H8" s="139"/>
      <c r="I8" s="141"/>
      <c r="J8" s="138" t="s">
        <v>6</v>
      </c>
      <c r="K8" s="110"/>
      <c r="L8" s="109" t="s">
        <v>7</v>
      </c>
      <c r="M8" s="110"/>
      <c r="N8" s="117" t="s">
        <v>116</v>
      </c>
      <c r="O8" s="109"/>
      <c r="P8" s="1"/>
      <c r="Q8" s="122"/>
    </row>
    <row r="9" spans="1:21" ht="22.2" thickTop="1" thickBot="1">
      <c r="A9" s="207"/>
      <c r="B9" s="208"/>
      <c r="C9" s="52"/>
      <c r="D9" s="53"/>
      <c r="E9" s="209"/>
      <c r="F9" s="226"/>
      <c r="G9" s="251"/>
      <c r="H9" s="252"/>
      <c r="I9" s="134"/>
      <c r="J9" s="247"/>
      <c r="K9" s="248"/>
      <c r="L9" s="107"/>
      <c r="M9" s="108"/>
      <c r="N9" s="115"/>
      <c r="O9" s="116"/>
      <c r="P9" s="1"/>
      <c r="Q9" s="123"/>
      <c r="U9" s="46"/>
    </row>
    <row r="10" spans="1:21" ht="22.2" thickTop="1" thickBot="1">
      <c r="A10" s="223"/>
      <c r="B10" s="206"/>
      <c r="C10" s="84"/>
      <c r="D10" s="21"/>
      <c r="E10" s="210"/>
      <c r="F10" s="227"/>
      <c r="G10" s="251"/>
      <c r="H10" s="252"/>
      <c r="I10" s="135"/>
      <c r="J10" s="255"/>
      <c r="K10" s="256"/>
      <c r="L10" s="242"/>
      <c r="M10" s="243"/>
      <c r="N10" s="113"/>
      <c r="O10" s="114"/>
      <c r="P10" s="1"/>
      <c r="Q10" s="124"/>
    </row>
    <row r="11" spans="1:21" ht="22.2" thickTop="1" thickBot="1">
      <c r="A11" s="207"/>
      <c r="B11" s="208"/>
      <c r="C11" s="78"/>
      <c r="D11" s="77"/>
      <c r="E11" s="209"/>
      <c r="F11" s="226"/>
      <c r="G11" s="130"/>
      <c r="H11" s="131"/>
      <c r="I11" s="134"/>
      <c r="J11" s="244"/>
      <c r="K11" s="149"/>
      <c r="L11" s="107"/>
      <c r="M11" s="108"/>
      <c r="N11" s="115"/>
      <c r="O11" s="116"/>
      <c r="P11" s="1"/>
      <c r="Q11" s="125"/>
    </row>
    <row r="12" spans="1:21" ht="22.2" thickTop="1" thickBot="1">
      <c r="A12" s="223"/>
      <c r="B12" s="206"/>
      <c r="C12" s="84"/>
      <c r="D12" s="21"/>
      <c r="E12" s="210"/>
      <c r="F12" s="227"/>
      <c r="G12" s="132"/>
      <c r="H12" s="133"/>
      <c r="I12" s="135"/>
      <c r="J12" s="245"/>
      <c r="K12" s="246"/>
      <c r="L12" s="111"/>
      <c r="M12" s="112"/>
      <c r="N12" s="113"/>
      <c r="O12" s="114"/>
      <c r="P12" s="1"/>
      <c r="Q12" s="126"/>
    </row>
    <row r="13" spans="1:21" ht="22.2" thickTop="1" thickBot="1">
      <c r="A13" s="144"/>
      <c r="B13" s="220"/>
      <c r="C13" s="79"/>
      <c r="D13" s="77"/>
      <c r="E13" s="209"/>
      <c r="F13" s="226"/>
      <c r="G13" s="130"/>
      <c r="H13" s="131"/>
      <c r="I13" s="134"/>
      <c r="J13" s="247"/>
      <c r="K13" s="248"/>
      <c r="L13" s="107"/>
      <c r="M13" s="108"/>
      <c r="N13" s="115"/>
      <c r="O13" s="116"/>
      <c r="P13" s="1"/>
      <c r="Q13" s="125"/>
    </row>
    <row r="14" spans="1:21" ht="22.2" thickTop="1" thickBot="1">
      <c r="A14" s="223"/>
      <c r="B14" s="206"/>
      <c r="C14" s="89"/>
      <c r="D14" s="88"/>
      <c r="E14" s="210"/>
      <c r="F14" s="227"/>
      <c r="G14" s="132"/>
      <c r="H14" s="133"/>
      <c r="I14" s="135"/>
      <c r="J14" s="245"/>
      <c r="K14" s="246"/>
      <c r="L14" s="111"/>
      <c r="M14" s="112"/>
      <c r="N14" s="113"/>
      <c r="O14" s="114"/>
      <c r="P14" s="1"/>
      <c r="Q14" s="126"/>
    </row>
    <row r="15" spans="1:21" ht="22.2" thickTop="1" thickBot="1">
      <c r="A15" s="144"/>
      <c r="B15" s="220"/>
      <c r="C15" s="79"/>
      <c r="D15" s="77"/>
      <c r="E15" s="209"/>
      <c r="F15" s="226"/>
      <c r="G15" s="130"/>
      <c r="H15" s="131"/>
      <c r="I15" s="134"/>
      <c r="J15" s="247"/>
      <c r="K15" s="248"/>
      <c r="L15" s="107"/>
      <c r="M15" s="108"/>
      <c r="N15" s="115"/>
      <c r="O15" s="116"/>
      <c r="P15" s="1"/>
      <c r="Q15" s="125"/>
    </row>
    <row r="16" spans="1:21" ht="22.2" thickTop="1" thickBot="1">
      <c r="A16" s="223"/>
      <c r="B16" s="206"/>
      <c r="C16" s="85"/>
      <c r="D16" s="47"/>
      <c r="E16" s="210"/>
      <c r="F16" s="227"/>
      <c r="G16" s="132"/>
      <c r="H16" s="133"/>
      <c r="I16" s="135"/>
      <c r="J16" s="245"/>
      <c r="K16" s="246"/>
      <c r="L16" s="111"/>
      <c r="M16" s="112"/>
      <c r="N16" s="113"/>
      <c r="O16" s="114"/>
      <c r="P16" s="1"/>
      <c r="Q16" s="126"/>
    </row>
    <row r="17" spans="1:18" ht="22.2" thickTop="1" thickBot="1">
      <c r="A17" s="207"/>
      <c r="B17" s="208"/>
      <c r="C17" s="79"/>
      <c r="D17" s="64"/>
      <c r="E17" s="209"/>
      <c r="F17" s="226"/>
      <c r="G17" s="130"/>
      <c r="H17" s="131"/>
      <c r="I17" s="134"/>
      <c r="J17" s="148"/>
      <c r="K17" s="149"/>
      <c r="L17" s="107"/>
      <c r="M17" s="108"/>
      <c r="N17" s="115"/>
      <c r="O17" s="116"/>
      <c r="P17" s="1"/>
      <c r="Q17" s="125"/>
    </row>
    <row r="18" spans="1:18" ht="22.2" thickTop="1" thickBot="1">
      <c r="A18" s="224"/>
      <c r="B18" s="225"/>
      <c r="C18" s="90"/>
      <c r="D18" s="88"/>
      <c r="E18" s="210"/>
      <c r="F18" s="227"/>
      <c r="G18" s="132"/>
      <c r="H18" s="133"/>
      <c r="I18" s="135"/>
      <c r="J18" s="249"/>
      <c r="K18" s="250"/>
      <c r="L18" s="159"/>
      <c r="M18" s="160"/>
      <c r="N18" s="113"/>
      <c r="O18" s="114"/>
      <c r="P18" s="1"/>
      <c r="Q18" s="126"/>
    </row>
    <row r="19" spans="1:18" ht="22.2" thickTop="1" thickBot="1">
      <c r="A19" s="221"/>
      <c r="B19" s="222"/>
      <c r="C19" s="80"/>
      <c r="D19" s="81"/>
      <c r="E19" s="142"/>
      <c r="F19" s="228"/>
      <c r="G19" s="251"/>
      <c r="H19" s="252"/>
      <c r="I19" s="134"/>
      <c r="J19" s="244"/>
      <c r="K19" s="149"/>
      <c r="L19" s="107"/>
      <c r="M19" s="108"/>
      <c r="N19" s="115"/>
      <c r="O19" s="116"/>
      <c r="P19" s="1"/>
      <c r="Q19" s="125"/>
    </row>
    <row r="20" spans="1:18" ht="20.25" customHeight="1" thickTop="1" thickBot="1">
      <c r="A20" s="223"/>
      <c r="B20" s="206"/>
      <c r="C20" s="86"/>
      <c r="D20" s="21"/>
      <c r="E20" s="143"/>
      <c r="F20" s="212"/>
      <c r="G20" s="132"/>
      <c r="H20" s="133"/>
      <c r="I20" s="135"/>
      <c r="J20" s="144"/>
      <c r="K20" s="145"/>
      <c r="L20" s="150"/>
      <c r="M20" s="151"/>
      <c r="N20" s="113"/>
      <c r="O20" s="114"/>
      <c r="P20" s="1"/>
      <c r="Q20" s="126"/>
    </row>
    <row r="21" spans="1:18" ht="22.2" thickTop="1" thickBot="1">
      <c r="A21" s="221"/>
      <c r="B21" s="222"/>
      <c r="C21" s="92"/>
      <c r="D21" s="93"/>
      <c r="E21" s="285"/>
      <c r="F21" s="211"/>
      <c r="G21" s="130"/>
      <c r="H21" s="131"/>
      <c r="I21" s="134"/>
      <c r="J21" s="271"/>
      <c r="K21" s="272"/>
      <c r="L21" s="152"/>
      <c r="M21" s="153"/>
      <c r="N21" s="115"/>
      <c r="O21" s="154"/>
      <c r="P21" s="1"/>
      <c r="Q21" s="259"/>
    </row>
    <row r="22" spans="1:18" ht="22.2" thickTop="1" thickBot="1">
      <c r="A22" s="223"/>
      <c r="B22" s="206"/>
      <c r="C22" s="86"/>
      <c r="D22" s="21"/>
      <c r="E22" s="143"/>
      <c r="F22" s="212"/>
      <c r="G22" s="132"/>
      <c r="H22" s="133"/>
      <c r="I22" s="135"/>
      <c r="J22" s="249"/>
      <c r="K22" s="250"/>
      <c r="L22" s="159"/>
      <c r="M22" s="160"/>
      <c r="N22" s="157"/>
      <c r="O22" s="158"/>
      <c r="P22" s="1"/>
      <c r="Q22" s="126"/>
    </row>
    <row r="23" spans="1:18" ht="22.2" thickTop="1" thickBot="1">
      <c r="A23" s="207"/>
      <c r="B23" s="208"/>
      <c r="C23" s="20"/>
      <c r="D23" s="13"/>
      <c r="E23" s="286"/>
      <c r="F23" s="228"/>
      <c r="G23" s="251"/>
      <c r="H23" s="252"/>
      <c r="I23" s="134"/>
      <c r="J23" s="244"/>
      <c r="K23" s="149"/>
      <c r="L23" s="107"/>
      <c r="M23" s="108"/>
      <c r="N23" s="115"/>
      <c r="O23" s="154"/>
      <c r="P23" s="1"/>
      <c r="Q23" s="259"/>
    </row>
    <row r="24" spans="1:18" ht="20.25" customHeight="1" thickTop="1" thickBot="1">
      <c r="A24" s="223"/>
      <c r="B24" s="206"/>
      <c r="C24" s="87"/>
      <c r="D24" s="91"/>
      <c r="E24" s="210"/>
      <c r="F24" s="212"/>
      <c r="G24" s="132"/>
      <c r="H24" s="133"/>
      <c r="I24" s="135"/>
      <c r="J24" s="144"/>
      <c r="K24" s="145"/>
      <c r="L24" s="150"/>
      <c r="M24" s="151"/>
      <c r="N24" s="155"/>
      <c r="O24" s="156"/>
      <c r="P24" s="1"/>
      <c r="Q24" s="126"/>
      <c r="R24" t="s">
        <v>117</v>
      </c>
    </row>
    <row r="25" spans="1:18" ht="22.2" thickTop="1" thickBot="1">
      <c r="A25" s="207"/>
      <c r="B25" s="208"/>
      <c r="C25" s="50"/>
      <c r="D25" s="51"/>
      <c r="E25" s="209"/>
      <c r="F25" s="211"/>
      <c r="G25" s="130"/>
      <c r="H25" s="131"/>
      <c r="I25" s="134"/>
      <c r="J25" s="148"/>
      <c r="K25" s="149"/>
      <c r="L25" s="107"/>
      <c r="M25" s="108"/>
      <c r="N25" s="115"/>
      <c r="O25" s="154"/>
      <c r="P25" s="1"/>
      <c r="Q25" s="284"/>
    </row>
    <row r="26" spans="1:18" ht="20.25" customHeight="1" thickTop="1" thickBot="1">
      <c r="A26" s="223"/>
      <c r="B26" s="206"/>
      <c r="C26" s="84"/>
      <c r="D26" s="94"/>
      <c r="E26" s="210"/>
      <c r="F26" s="212"/>
      <c r="G26" s="132"/>
      <c r="H26" s="133"/>
      <c r="I26" s="135"/>
      <c r="J26" s="144"/>
      <c r="K26" s="145"/>
      <c r="L26" s="150"/>
      <c r="M26" s="151"/>
      <c r="N26" s="155"/>
      <c r="O26" s="156"/>
      <c r="P26" s="1"/>
      <c r="Q26" s="124"/>
    </row>
    <row r="27" spans="1:18" ht="22.2" thickTop="1" thickBot="1">
      <c r="A27" s="144"/>
      <c r="B27" s="220"/>
      <c r="C27" s="83"/>
      <c r="D27" s="82"/>
      <c r="E27" s="209"/>
      <c r="F27" s="211"/>
      <c r="G27" s="130"/>
      <c r="H27" s="131"/>
      <c r="I27" s="134"/>
      <c r="J27" s="148"/>
      <c r="K27" s="149"/>
      <c r="L27" s="107"/>
      <c r="M27" s="108"/>
      <c r="N27" s="115"/>
      <c r="O27" s="116"/>
      <c r="P27" s="1"/>
      <c r="Q27" s="281"/>
    </row>
    <row r="28" spans="1:18" ht="20.25" customHeight="1" thickTop="1" thickBot="1">
      <c r="A28" s="223"/>
      <c r="B28" s="206"/>
      <c r="C28" s="48"/>
      <c r="D28" s="49"/>
      <c r="E28" s="210"/>
      <c r="F28" s="212"/>
      <c r="G28" s="132"/>
      <c r="H28" s="133"/>
      <c r="I28" s="135"/>
      <c r="J28" s="144"/>
      <c r="K28" s="145"/>
      <c r="L28" s="150"/>
      <c r="M28" s="151"/>
      <c r="N28" s="146"/>
      <c r="O28" s="147"/>
      <c r="P28" s="1"/>
      <c r="Q28" s="282"/>
    </row>
    <row r="29" spans="1:18" ht="22.2" thickTop="1" thickBot="1">
      <c r="A29" s="144"/>
      <c r="B29" s="220"/>
      <c r="C29" s="20"/>
      <c r="D29" s="13"/>
      <c r="E29" s="209"/>
      <c r="F29" s="211"/>
      <c r="G29" s="130"/>
      <c r="H29" s="131"/>
      <c r="I29" s="134"/>
      <c r="J29" s="148"/>
      <c r="K29" s="149"/>
      <c r="L29" s="107"/>
      <c r="M29" s="108"/>
      <c r="N29" s="115"/>
      <c r="O29" s="116"/>
      <c r="P29" s="1"/>
      <c r="Q29" s="283"/>
    </row>
    <row r="30" spans="1:18" ht="16.2" customHeight="1" thickTop="1" thickBot="1">
      <c r="A30" s="223"/>
      <c r="B30" s="206"/>
      <c r="C30" s="19"/>
      <c r="D30" s="21"/>
      <c r="E30" s="210"/>
      <c r="F30" s="212"/>
      <c r="G30" s="132"/>
      <c r="H30" s="133"/>
      <c r="I30" s="135"/>
      <c r="J30" s="262"/>
      <c r="K30" s="263"/>
      <c r="L30" s="150"/>
      <c r="M30" s="151"/>
      <c r="N30" s="260"/>
      <c r="O30" s="261"/>
      <c r="P30" s="1"/>
      <c r="Q30" s="282"/>
    </row>
    <row r="31" spans="1:18" ht="22.2" thickTop="1" thickBot="1">
      <c r="A31" s="144"/>
      <c r="B31" s="220"/>
      <c r="C31" s="20"/>
      <c r="D31" s="13"/>
      <c r="E31" s="209"/>
      <c r="F31" s="211"/>
      <c r="G31" s="130"/>
      <c r="H31" s="131"/>
      <c r="I31" s="134"/>
      <c r="J31" s="148"/>
      <c r="K31" s="149"/>
      <c r="L31" s="107"/>
      <c r="M31" s="108"/>
      <c r="N31" s="115"/>
      <c r="O31" s="116"/>
      <c r="P31" s="1"/>
      <c r="Q31" s="283"/>
    </row>
    <row r="32" spans="1:18" ht="20.25" customHeight="1" thickTop="1" thickBot="1">
      <c r="A32" s="205"/>
      <c r="B32" s="206"/>
      <c r="C32" s="19"/>
      <c r="D32" s="21"/>
      <c r="E32" s="210"/>
      <c r="F32" s="212"/>
      <c r="G32" s="132"/>
      <c r="H32" s="133"/>
      <c r="I32" s="135"/>
      <c r="J32" s="144"/>
      <c r="K32" s="145"/>
      <c r="L32" s="150"/>
      <c r="M32" s="151"/>
      <c r="N32" s="146"/>
      <c r="O32" s="147"/>
      <c r="P32" s="1"/>
      <c r="Q32" s="282"/>
    </row>
    <row r="33" spans="1:17" ht="22.2" thickTop="1" thickBot="1">
      <c r="A33" s="207"/>
      <c r="B33" s="208"/>
      <c r="C33" s="20"/>
      <c r="D33" s="13"/>
      <c r="E33" s="209"/>
      <c r="F33" s="211"/>
      <c r="G33" s="130"/>
      <c r="H33" s="131"/>
      <c r="I33" s="134"/>
      <c r="J33" s="148"/>
      <c r="K33" s="149"/>
      <c r="L33" s="107"/>
      <c r="M33" s="108"/>
      <c r="N33" s="115"/>
      <c r="O33" s="116"/>
      <c r="P33" s="1"/>
      <c r="Q33" s="283"/>
    </row>
    <row r="34" spans="1:17" ht="18.600000000000001" thickTop="1" thickBot="1">
      <c r="A34" s="205"/>
      <c r="B34" s="206"/>
      <c r="C34" s="19"/>
      <c r="D34" s="21"/>
      <c r="E34" s="210"/>
      <c r="F34" s="212"/>
      <c r="G34" s="132"/>
      <c r="H34" s="133"/>
      <c r="I34" s="135"/>
      <c r="J34" s="144"/>
      <c r="K34" s="145"/>
      <c r="L34" s="150"/>
      <c r="M34" s="151"/>
      <c r="N34" s="146"/>
      <c r="O34" s="147"/>
      <c r="P34" s="1"/>
      <c r="Q34" s="282"/>
    </row>
    <row r="35" spans="1:17" ht="22.2" thickTop="1" thickBot="1">
      <c r="A35" s="207"/>
      <c r="B35" s="208"/>
      <c r="C35" s="20"/>
      <c r="D35" s="13"/>
      <c r="E35" s="209"/>
      <c r="F35" s="211"/>
      <c r="G35" s="130"/>
      <c r="H35" s="131"/>
      <c r="I35" s="134"/>
      <c r="J35" s="148"/>
      <c r="K35" s="149"/>
      <c r="L35" s="107"/>
      <c r="M35" s="108"/>
      <c r="N35" s="115"/>
      <c r="O35" s="154"/>
      <c r="P35" s="1"/>
      <c r="Q35" s="283"/>
    </row>
    <row r="36" spans="1:17" ht="20.25" customHeight="1" thickTop="1" thickBot="1">
      <c r="A36" s="205"/>
      <c r="B36" s="206"/>
      <c r="C36" s="19"/>
      <c r="D36" s="21"/>
      <c r="E36" s="210"/>
      <c r="F36" s="212"/>
      <c r="G36" s="132"/>
      <c r="H36" s="133"/>
      <c r="I36" s="135"/>
      <c r="J36" s="262"/>
      <c r="K36" s="263"/>
      <c r="L36" s="150"/>
      <c r="M36" s="151"/>
      <c r="N36" s="265"/>
      <c r="O36" s="266"/>
      <c r="P36" s="1"/>
      <c r="Q36" s="282"/>
    </row>
    <row r="37" spans="1:17" ht="15.45" customHeight="1" thickTop="1" thickBot="1">
      <c r="A37" s="207"/>
      <c r="B37" s="208"/>
      <c r="C37" s="18"/>
      <c r="D37" s="15"/>
      <c r="E37" s="12"/>
      <c r="F37" s="11"/>
      <c r="G37" s="213"/>
      <c r="H37" s="213"/>
      <c r="I37" s="214"/>
      <c r="J37" s="269"/>
      <c r="K37" s="270"/>
      <c r="L37" s="257"/>
      <c r="M37" s="258"/>
      <c r="N37" s="267"/>
      <c r="O37" s="268"/>
      <c r="P37" s="1"/>
      <c r="Q37" s="45"/>
    </row>
    <row r="38" spans="1:17" ht="15" thickTop="1" thickBot="1">
      <c r="A38" s="71"/>
      <c r="B38" s="72"/>
      <c r="C38" s="73"/>
      <c r="D38" s="72"/>
      <c r="E38" s="72"/>
      <c r="F38" s="74"/>
      <c r="G38" s="73" t="s">
        <v>10</v>
      </c>
      <c r="H38" s="72"/>
      <c r="I38" s="72"/>
      <c r="J38" s="72"/>
      <c r="K38" s="72"/>
      <c r="L38" s="72"/>
      <c r="M38" s="72"/>
      <c r="N38" s="72"/>
      <c r="O38" s="72"/>
      <c r="P38" s="1"/>
      <c r="Q38" s="44" t="s">
        <v>110</v>
      </c>
    </row>
    <row r="39" spans="1:17" ht="14.4" thickTop="1">
      <c r="A39" s="215" t="s">
        <v>121</v>
      </c>
      <c r="B39" s="187"/>
      <c r="C39" s="187"/>
      <c r="D39" s="187"/>
      <c r="E39" s="187"/>
      <c r="F39" s="188"/>
      <c r="G39" s="216" t="s">
        <v>11</v>
      </c>
      <c r="H39" s="217"/>
      <c r="I39" s="218" t="s">
        <v>13</v>
      </c>
      <c r="J39" s="219"/>
      <c r="K39" s="264" t="s">
        <v>12</v>
      </c>
      <c r="L39" s="217"/>
      <c r="M39" s="218" t="s">
        <v>13</v>
      </c>
      <c r="N39" s="217"/>
      <c r="O39" s="35" t="s">
        <v>34</v>
      </c>
      <c r="P39" s="1"/>
      <c r="Q39" s="279"/>
    </row>
    <row r="40" spans="1:17">
      <c r="A40" s="189"/>
      <c r="B40" s="190"/>
      <c r="C40" s="190"/>
      <c r="D40" s="190"/>
      <c r="E40" s="190"/>
      <c r="F40" s="191"/>
      <c r="G40" s="203"/>
      <c r="H40" s="204"/>
      <c r="I40" s="201"/>
      <c r="J40" s="202"/>
      <c r="K40" s="184"/>
      <c r="L40" s="185"/>
      <c r="M40" s="162"/>
      <c r="N40" s="163"/>
      <c r="O40" s="37"/>
      <c r="P40" s="1"/>
      <c r="Q40" s="280"/>
    </row>
    <row r="41" spans="1:17">
      <c r="A41" s="189"/>
      <c r="B41" s="190"/>
      <c r="C41" s="190"/>
      <c r="D41" s="190"/>
      <c r="E41" s="190"/>
      <c r="F41" s="191"/>
      <c r="G41" s="203"/>
      <c r="H41" s="204"/>
      <c r="I41" s="201"/>
      <c r="J41" s="202"/>
      <c r="K41" s="197"/>
      <c r="L41" s="198"/>
      <c r="M41" s="178"/>
      <c r="N41" s="179"/>
      <c r="O41" s="34"/>
      <c r="P41" s="1"/>
      <c r="Q41" s="280"/>
    </row>
    <row r="42" spans="1:17" ht="14.4" thickBot="1">
      <c r="A42" s="192"/>
      <c r="B42" s="193"/>
      <c r="C42" s="193"/>
      <c r="D42" s="193"/>
      <c r="E42" s="193"/>
      <c r="F42" s="194"/>
      <c r="G42" s="203"/>
      <c r="H42" s="204"/>
      <c r="I42" s="199"/>
      <c r="J42" s="200"/>
      <c r="K42" s="184"/>
      <c r="L42" s="185"/>
      <c r="M42" s="162"/>
      <c r="N42" s="163"/>
      <c r="O42" s="37"/>
      <c r="P42" s="1"/>
      <c r="Q42" s="280"/>
    </row>
    <row r="43" spans="1:17" ht="15" thickTop="1" thickBot="1">
      <c r="A43" s="173" t="s">
        <v>20</v>
      </c>
      <c r="B43" s="174"/>
      <c r="C43" s="174"/>
      <c r="D43" s="174"/>
      <c r="E43" s="174"/>
      <c r="F43" s="175"/>
      <c r="G43" s="203"/>
      <c r="H43" s="204"/>
      <c r="I43" s="199"/>
      <c r="J43" s="200"/>
      <c r="K43" s="184"/>
      <c r="L43" s="185"/>
      <c r="M43" s="162"/>
      <c r="N43" s="163"/>
      <c r="O43" s="37"/>
      <c r="P43" s="1"/>
      <c r="Q43" s="280"/>
    </row>
    <row r="44" spans="1:17" ht="15.75" customHeight="1" thickTop="1">
      <c r="A44" s="186" t="s">
        <v>120</v>
      </c>
      <c r="B44" s="187"/>
      <c r="C44" s="187"/>
      <c r="D44" s="187"/>
      <c r="E44" s="187"/>
      <c r="F44" s="188"/>
      <c r="G44" s="203"/>
      <c r="H44" s="204"/>
      <c r="I44" s="199"/>
      <c r="J44" s="200"/>
      <c r="K44" s="184"/>
      <c r="L44" s="185"/>
      <c r="M44" s="162"/>
      <c r="N44" s="163"/>
      <c r="O44" s="37"/>
      <c r="P44" s="1"/>
      <c r="Q44" s="280"/>
    </row>
    <row r="45" spans="1:17" ht="15" customHeight="1">
      <c r="A45" s="189"/>
      <c r="B45" s="190"/>
      <c r="C45" s="190"/>
      <c r="D45" s="190"/>
      <c r="E45" s="190"/>
      <c r="F45" s="191"/>
      <c r="G45" s="203"/>
      <c r="H45" s="204"/>
      <c r="I45" s="201"/>
      <c r="J45" s="202"/>
      <c r="K45" s="197"/>
      <c r="L45" s="198"/>
      <c r="M45" s="178"/>
      <c r="N45" s="179"/>
      <c r="O45" s="34"/>
      <c r="P45" s="1"/>
      <c r="Q45" s="280"/>
    </row>
    <row r="46" spans="1:17">
      <c r="A46" s="189"/>
      <c r="B46" s="190"/>
      <c r="C46" s="190"/>
      <c r="D46" s="190"/>
      <c r="E46" s="190"/>
      <c r="F46" s="191"/>
      <c r="G46" s="195"/>
      <c r="H46" s="196"/>
      <c r="I46" s="201"/>
      <c r="J46" s="202"/>
      <c r="K46" s="183"/>
      <c r="L46" s="163"/>
      <c r="M46" s="162"/>
      <c r="N46" s="163"/>
      <c r="O46" s="37"/>
      <c r="P46" s="1"/>
      <c r="Q46" s="280"/>
    </row>
    <row r="47" spans="1:17" ht="14.4" thickBot="1">
      <c r="A47" s="192"/>
      <c r="B47" s="193"/>
      <c r="C47" s="193"/>
      <c r="D47" s="193"/>
      <c r="E47" s="193"/>
      <c r="F47" s="194"/>
      <c r="G47" s="195"/>
      <c r="H47" s="196"/>
      <c r="I47" s="176"/>
      <c r="J47" s="177"/>
      <c r="K47" s="182"/>
      <c r="L47" s="181"/>
      <c r="M47" s="180"/>
      <c r="N47" s="181"/>
      <c r="O47" s="38"/>
      <c r="P47" s="1"/>
      <c r="Q47" s="280"/>
    </row>
    <row r="48" spans="1:17" ht="15" thickTop="1" thickBot="1">
      <c r="A48" s="173" t="s">
        <v>22</v>
      </c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  <c r="O48" s="175"/>
      <c r="Q48" s="280"/>
    </row>
    <row r="49" spans="1:17" ht="15" thickTop="1" thickBot="1">
      <c r="A49" s="75" t="s">
        <v>63</v>
      </c>
      <c r="B49" s="276" t="s">
        <v>24</v>
      </c>
      <c r="C49" s="277"/>
      <c r="D49" s="277"/>
      <c r="E49" s="278"/>
      <c r="F49" s="76" t="s">
        <v>62</v>
      </c>
      <c r="G49" s="167" t="s">
        <v>0</v>
      </c>
      <c r="H49" s="169"/>
      <c r="I49" s="167" t="s">
        <v>9</v>
      </c>
      <c r="J49" s="169"/>
      <c r="K49" s="167" t="s">
        <v>8</v>
      </c>
      <c r="L49" s="169"/>
      <c r="M49" s="167" t="s">
        <v>23</v>
      </c>
      <c r="N49" s="168"/>
      <c r="O49" s="169"/>
      <c r="Q49" s="280"/>
    </row>
    <row r="50" spans="1:17" ht="16.5" customHeight="1" thickBot="1">
      <c r="A50" s="39"/>
      <c r="B50" s="273"/>
      <c r="C50" s="274"/>
      <c r="D50" s="274"/>
      <c r="E50" s="275"/>
      <c r="F50" s="40"/>
      <c r="G50" s="164"/>
      <c r="H50" s="172"/>
      <c r="I50" s="170"/>
      <c r="J50" s="171"/>
      <c r="K50" s="164"/>
      <c r="L50" s="172"/>
      <c r="M50" s="164"/>
      <c r="N50" s="165"/>
      <c r="O50" s="166"/>
      <c r="Q50" s="280"/>
    </row>
    <row r="51" spans="1:17" ht="14.4" thickBot="1">
      <c r="A51" s="65"/>
      <c r="B51" s="66"/>
      <c r="C51" s="67"/>
      <c r="D51" s="67"/>
      <c r="E51" s="68"/>
      <c r="F51" s="65"/>
      <c r="G51" s="66"/>
      <c r="H51" s="68"/>
      <c r="I51" s="69"/>
      <c r="J51" s="68"/>
      <c r="K51" s="66"/>
      <c r="L51" s="68"/>
      <c r="M51" s="66"/>
      <c r="N51" s="67"/>
      <c r="O51" s="68"/>
      <c r="Q51" s="70"/>
    </row>
    <row r="52" spans="1:17" ht="19.95" customHeight="1"/>
    <row r="53" spans="1:17" ht="19.95" customHeight="1"/>
    <row r="54" spans="1:17" ht="19.95" customHeight="1"/>
    <row r="55" spans="1:17" ht="19.95" customHeight="1"/>
    <row r="56" spans="1:17" ht="19.95" customHeight="1"/>
    <row r="57" spans="1:17" ht="25.2" customHeight="1"/>
    <row r="58" spans="1:17" ht="25.2" customHeight="1"/>
    <row r="59" spans="1:17" ht="25.2" customHeight="1"/>
    <row r="60" spans="1:17" ht="25.2" customHeight="1"/>
    <row r="61" spans="1:17" ht="25.2" customHeight="1"/>
    <row r="62" spans="1:17" ht="25.2" customHeight="1"/>
    <row r="63" spans="1:17" ht="25.2" customHeight="1"/>
    <row r="64" spans="1:17" ht="25.2" customHeight="1"/>
    <row r="65" ht="25.2" customHeight="1"/>
    <row r="66" ht="25.2" customHeight="1"/>
    <row r="67" ht="25.2" customHeight="1"/>
    <row r="68" ht="25.2" customHeight="1"/>
    <row r="69" ht="25.2" customHeight="1"/>
    <row r="70" ht="25.2" customHeight="1"/>
    <row r="71" ht="25.2" customHeight="1"/>
    <row r="72" ht="25.2" customHeight="1"/>
    <row r="73" ht="25.2" customHeight="1"/>
    <row r="74" ht="24.6" customHeight="1"/>
    <row r="75" ht="24.6" customHeight="1"/>
    <row r="76" ht="24.6" customHeight="1"/>
    <row r="77" ht="24.6" customHeight="1"/>
    <row r="78" ht="24.6" customHeight="1"/>
    <row r="79" ht="24.6" customHeight="1"/>
    <row r="80" ht="24.6" customHeight="1"/>
    <row r="81" ht="24.6" customHeight="1"/>
    <row r="82" ht="24.6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1" ht="20.100000000000001" customHeight="1"/>
    <row r="92" ht="20.100000000000001" customHeight="1"/>
    <row r="93" ht="20.100000000000001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6.2" customHeight="1"/>
  </sheetData>
  <mergeCells count="271">
    <mergeCell ref="B50:E50"/>
    <mergeCell ref="B49:E49"/>
    <mergeCell ref="Q39:Q50"/>
    <mergeCell ref="A28:B28"/>
    <mergeCell ref="A12:B12"/>
    <mergeCell ref="Q27:Q28"/>
    <mergeCell ref="Q29:Q30"/>
    <mergeCell ref="Q31:Q32"/>
    <mergeCell ref="Q33:Q34"/>
    <mergeCell ref="Q35:Q36"/>
    <mergeCell ref="Q25:Q26"/>
    <mergeCell ref="E33:E34"/>
    <mergeCell ref="F33:F34"/>
    <mergeCell ref="N17:O17"/>
    <mergeCell ref="L34:M34"/>
    <mergeCell ref="I27:I28"/>
    <mergeCell ref="E21:E22"/>
    <mergeCell ref="E23:E24"/>
    <mergeCell ref="F23:F24"/>
    <mergeCell ref="G23:H24"/>
    <mergeCell ref="I23:I24"/>
    <mergeCell ref="J23:K23"/>
    <mergeCell ref="I44:J44"/>
    <mergeCell ref="G44:H44"/>
    <mergeCell ref="M42:N42"/>
    <mergeCell ref="K40:L40"/>
    <mergeCell ref="M40:N40"/>
    <mergeCell ref="K41:L41"/>
    <mergeCell ref="J35:K35"/>
    <mergeCell ref="L35:M35"/>
    <mergeCell ref="K39:L39"/>
    <mergeCell ref="J19:K19"/>
    <mergeCell ref="J20:K20"/>
    <mergeCell ref="M39:N39"/>
    <mergeCell ref="N35:O35"/>
    <mergeCell ref="N36:O37"/>
    <mergeCell ref="J36:K36"/>
    <mergeCell ref="L36:M36"/>
    <mergeCell ref="J37:K37"/>
    <mergeCell ref="M41:N41"/>
    <mergeCell ref="J21:K21"/>
    <mergeCell ref="N20:O20"/>
    <mergeCell ref="G41:H41"/>
    <mergeCell ref="L37:M37"/>
    <mergeCell ref="G35:H36"/>
    <mergeCell ref="I35:I36"/>
    <mergeCell ref="Q21:Q22"/>
    <mergeCell ref="Q23:Q24"/>
    <mergeCell ref="N29:O29"/>
    <mergeCell ref="L30:M30"/>
    <mergeCell ref="N30:O30"/>
    <mergeCell ref="N31:O31"/>
    <mergeCell ref="L32:M32"/>
    <mergeCell ref="N32:O32"/>
    <mergeCell ref="J33:K33"/>
    <mergeCell ref="L33:M33"/>
    <mergeCell ref="J28:K28"/>
    <mergeCell ref="J24:K24"/>
    <mergeCell ref="J25:K25"/>
    <mergeCell ref="N33:O33"/>
    <mergeCell ref="N25:O25"/>
    <mergeCell ref="N24:O24"/>
    <mergeCell ref="L23:M23"/>
    <mergeCell ref="N21:O21"/>
    <mergeCell ref="J30:K30"/>
    <mergeCell ref="J22:K22"/>
    <mergeCell ref="N7:O7"/>
    <mergeCell ref="J7:K7"/>
    <mergeCell ref="J8:K8"/>
    <mergeCell ref="J9:K9"/>
    <mergeCell ref="J10:K10"/>
    <mergeCell ref="N28:O28"/>
    <mergeCell ref="L31:M31"/>
    <mergeCell ref="E29:E30"/>
    <mergeCell ref="F29:F30"/>
    <mergeCell ref="G29:H30"/>
    <mergeCell ref="J27:K27"/>
    <mergeCell ref="G27:H28"/>
    <mergeCell ref="G25:H26"/>
    <mergeCell ref="I29:I30"/>
    <mergeCell ref="J29:K29"/>
    <mergeCell ref="E25:E26"/>
    <mergeCell ref="F21:F22"/>
    <mergeCell ref="L11:M11"/>
    <mergeCell ref="I25:I26"/>
    <mergeCell ref="J16:K16"/>
    <mergeCell ref="I21:I22"/>
    <mergeCell ref="F15:F16"/>
    <mergeCell ref="I19:I20"/>
    <mergeCell ref="G9:H10"/>
    <mergeCell ref="I9:I10"/>
    <mergeCell ref="G11:H12"/>
    <mergeCell ref="I11:I12"/>
    <mergeCell ref="F11:F12"/>
    <mergeCell ref="A30:B30"/>
    <mergeCell ref="J32:K32"/>
    <mergeCell ref="A31:B31"/>
    <mergeCell ref="A32:B32"/>
    <mergeCell ref="E31:E32"/>
    <mergeCell ref="F31:F32"/>
    <mergeCell ref="G19:H20"/>
    <mergeCell ref="F13:F14"/>
    <mergeCell ref="I13:I14"/>
    <mergeCell ref="G13:H14"/>
    <mergeCell ref="F9:F10"/>
    <mergeCell ref="I15:I16"/>
    <mergeCell ref="I17:I18"/>
    <mergeCell ref="E27:E28"/>
    <mergeCell ref="F27:F28"/>
    <mergeCell ref="A16:B16"/>
    <mergeCell ref="A17:B17"/>
    <mergeCell ref="A22:B22"/>
    <mergeCell ref="A23:B23"/>
    <mergeCell ref="G21:H22"/>
    <mergeCell ref="N10:O10"/>
    <mergeCell ref="N11:O11"/>
    <mergeCell ref="N12:O12"/>
    <mergeCell ref="N13:O13"/>
    <mergeCell ref="N14:O14"/>
    <mergeCell ref="L10:M10"/>
    <mergeCell ref="L18:M18"/>
    <mergeCell ref="J11:K11"/>
    <mergeCell ref="J12:K12"/>
    <mergeCell ref="L13:M13"/>
    <mergeCell ref="L14:M14"/>
    <mergeCell ref="L15:M15"/>
    <mergeCell ref="L16:M16"/>
    <mergeCell ref="L17:M17"/>
    <mergeCell ref="J13:K13"/>
    <mergeCell ref="J14:K14"/>
    <mergeCell ref="J15:K15"/>
    <mergeCell ref="J17:K17"/>
    <mergeCell ref="J18:K18"/>
    <mergeCell ref="D5:E5"/>
    <mergeCell ref="A6:B6"/>
    <mergeCell ref="A7:B7"/>
    <mergeCell ref="A3:C5"/>
    <mergeCell ref="D3:E3"/>
    <mergeCell ref="D4:E4"/>
    <mergeCell ref="E9:E10"/>
    <mergeCell ref="E13:E14"/>
    <mergeCell ref="A14:B14"/>
    <mergeCell ref="A13:B13"/>
    <mergeCell ref="A10:B10"/>
    <mergeCell ref="A8:B8"/>
    <mergeCell ref="A9:B9"/>
    <mergeCell ref="A11:B11"/>
    <mergeCell ref="E6:E8"/>
    <mergeCell ref="E11:E12"/>
    <mergeCell ref="A29:B29"/>
    <mergeCell ref="F25:F26"/>
    <mergeCell ref="G15:H16"/>
    <mergeCell ref="A19:B19"/>
    <mergeCell ref="A26:B26"/>
    <mergeCell ref="A27:B27"/>
    <mergeCell ref="A24:B24"/>
    <mergeCell ref="A25:B25"/>
    <mergeCell ref="A20:B20"/>
    <mergeCell ref="A21:B21"/>
    <mergeCell ref="E15:E16"/>
    <mergeCell ref="A15:B15"/>
    <mergeCell ref="E17:E18"/>
    <mergeCell ref="A18:B18"/>
    <mergeCell ref="F17:F18"/>
    <mergeCell ref="G17:H18"/>
    <mergeCell ref="F19:F20"/>
    <mergeCell ref="K43:L43"/>
    <mergeCell ref="I45:J45"/>
    <mergeCell ref="G45:H45"/>
    <mergeCell ref="A34:B34"/>
    <mergeCell ref="A35:B35"/>
    <mergeCell ref="A36:B36"/>
    <mergeCell ref="A37:B37"/>
    <mergeCell ref="E35:E36"/>
    <mergeCell ref="F35:F36"/>
    <mergeCell ref="G37:I37"/>
    <mergeCell ref="G33:H34"/>
    <mergeCell ref="I33:I34"/>
    <mergeCell ref="G40:H40"/>
    <mergeCell ref="I40:J40"/>
    <mergeCell ref="K42:L42"/>
    <mergeCell ref="A39:F42"/>
    <mergeCell ref="I41:J41"/>
    <mergeCell ref="A43:F43"/>
    <mergeCell ref="G42:H42"/>
    <mergeCell ref="I42:J42"/>
    <mergeCell ref="G43:H43"/>
    <mergeCell ref="A33:B33"/>
    <mergeCell ref="G39:H39"/>
    <mergeCell ref="I39:J39"/>
    <mergeCell ref="M43:N43"/>
    <mergeCell ref="M50:O50"/>
    <mergeCell ref="M49:O49"/>
    <mergeCell ref="I50:J50"/>
    <mergeCell ref="K49:L49"/>
    <mergeCell ref="K50:L50"/>
    <mergeCell ref="G49:H49"/>
    <mergeCell ref="G50:H50"/>
    <mergeCell ref="I49:J49"/>
    <mergeCell ref="A48:O48"/>
    <mergeCell ref="I47:J47"/>
    <mergeCell ref="M45:N45"/>
    <mergeCell ref="M46:N46"/>
    <mergeCell ref="M47:N47"/>
    <mergeCell ref="M44:N44"/>
    <mergeCell ref="K47:L47"/>
    <mergeCell ref="K46:L46"/>
    <mergeCell ref="K44:L44"/>
    <mergeCell ref="A44:F47"/>
    <mergeCell ref="G47:H47"/>
    <mergeCell ref="K45:L45"/>
    <mergeCell ref="I43:J43"/>
    <mergeCell ref="G46:H46"/>
    <mergeCell ref="I46:J46"/>
    <mergeCell ref="G31:H32"/>
    <mergeCell ref="I31:I32"/>
    <mergeCell ref="G7:H8"/>
    <mergeCell ref="I7:I8"/>
    <mergeCell ref="F6:F8"/>
    <mergeCell ref="E19:E20"/>
    <mergeCell ref="J34:K34"/>
    <mergeCell ref="N34:O34"/>
    <mergeCell ref="J31:K31"/>
    <mergeCell ref="J26:K26"/>
    <mergeCell ref="L20:M20"/>
    <mergeCell ref="L21:M21"/>
    <mergeCell ref="N23:O23"/>
    <mergeCell ref="L29:M29"/>
    <mergeCell ref="N27:O27"/>
    <mergeCell ref="N26:O26"/>
    <mergeCell ref="N22:O22"/>
    <mergeCell ref="L22:M22"/>
    <mergeCell ref="L24:M24"/>
    <mergeCell ref="L25:M25"/>
    <mergeCell ref="L26:M26"/>
    <mergeCell ref="L27:M27"/>
    <mergeCell ref="L28:M28"/>
    <mergeCell ref="G6:I6"/>
    <mergeCell ref="Q4:Q5"/>
    <mergeCell ref="M3:O3"/>
    <mergeCell ref="M4:O4"/>
    <mergeCell ref="M5:O5"/>
    <mergeCell ref="L19:M19"/>
    <mergeCell ref="L8:M8"/>
    <mergeCell ref="L12:M12"/>
    <mergeCell ref="N18:O18"/>
    <mergeCell ref="N19:O19"/>
    <mergeCell ref="N8:O8"/>
    <mergeCell ref="N9:O9"/>
    <mergeCell ref="N6:O6"/>
    <mergeCell ref="Q6:Q8"/>
    <mergeCell ref="Q9:Q10"/>
    <mergeCell ref="Q11:Q12"/>
    <mergeCell ref="Q13:Q14"/>
    <mergeCell ref="Q15:Q16"/>
    <mergeCell ref="Q17:Q18"/>
    <mergeCell ref="Q19:Q20"/>
    <mergeCell ref="J6:M6"/>
    <mergeCell ref="L7:M7"/>
    <mergeCell ref="L9:M9"/>
    <mergeCell ref="N15:O15"/>
    <mergeCell ref="N16:O16"/>
    <mergeCell ref="K3:L3"/>
    <mergeCell ref="K4:L4"/>
    <mergeCell ref="K5:L5"/>
    <mergeCell ref="G3:H3"/>
    <mergeCell ref="G4:H4"/>
    <mergeCell ref="I3:J3"/>
    <mergeCell ref="I4:J4"/>
    <mergeCell ref="I5:J5"/>
    <mergeCell ref="G5:H5"/>
  </mergeCells>
  <phoneticPr fontId="26" type="noConversion"/>
  <pageMargins left="0.7" right="0.7" top="0.75" bottom="0.75" header="0.3" footer="0.3"/>
  <pageSetup paperSize="9" scale="4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3"/>
  <sheetViews>
    <sheetView topLeftCell="A19" workbookViewId="0">
      <selection activeCell="F42" sqref="F42"/>
    </sheetView>
  </sheetViews>
  <sheetFormatPr defaultColWidth="11" defaultRowHeight="13.8"/>
  <cols>
    <col min="1" max="1" width="14.09765625" customWidth="1"/>
    <col min="5" max="5" width="12.69921875" customWidth="1"/>
    <col min="9" max="9" width="13.09765625" customWidth="1"/>
  </cols>
  <sheetData>
    <row r="1" spans="1:11" ht="14.4" thickBot="1">
      <c r="A1" s="23" t="s">
        <v>66</v>
      </c>
      <c r="C1" s="24" t="s">
        <v>67</v>
      </c>
      <c r="D1" s="24">
        <f>_xlfn.FORECAST.LINEAR(K1,I1:I4,C2:F2)</f>
        <v>613.73397499999999</v>
      </c>
      <c r="E1" t="s">
        <v>68</v>
      </c>
      <c r="H1" t="s">
        <v>95</v>
      </c>
      <c r="I1">
        <f>_xlfn.FORECAST.LINEAR(K2,C3:C4,B3:B4)</f>
        <v>633.77</v>
      </c>
      <c r="J1" s="25" t="s">
        <v>69</v>
      </c>
      <c r="K1" s="25">
        <v>23</v>
      </c>
    </row>
    <row r="2" spans="1:11" ht="14.4" thickBot="1">
      <c r="C2">
        <v>0</v>
      </c>
      <c r="D2">
        <v>10</v>
      </c>
      <c r="E2">
        <v>20</v>
      </c>
      <c r="F2">
        <v>30</v>
      </c>
      <c r="H2" t="s">
        <v>96</v>
      </c>
      <c r="I2">
        <f>_xlfn.FORECAST.LINEAR(K2,D3:D4,B3:B4)</f>
        <v>623.77</v>
      </c>
      <c r="J2" s="41" t="s">
        <v>99</v>
      </c>
      <c r="K2" s="25">
        <v>623</v>
      </c>
    </row>
    <row r="3" spans="1:11" ht="14.4" thickBot="1">
      <c r="B3">
        <v>0</v>
      </c>
      <c r="C3">
        <v>640</v>
      </c>
      <c r="D3">
        <v>630</v>
      </c>
      <c r="E3">
        <v>620</v>
      </c>
      <c r="F3">
        <v>615</v>
      </c>
      <c r="H3" t="s">
        <v>97</v>
      </c>
      <c r="I3">
        <f>_xlfn.FORECAST.LINEAR(K2,E3:E4,B3:B4)</f>
        <v>615.32749999999999</v>
      </c>
      <c r="J3" s="41" t="s">
        <v>112</v>
      </c>
      <c r="K3" s="25">
        <v>1700</v>
      </c>
    </row>
    <row r="4" spans="1:11" ht="14.4" thickBot="1">
      <c r="B4">
        <v>2000</v>
      </c>
      <c r="C4">
        <v>620</v>
      </c>
      <c r="D4">
        <v>610</v>
      </c>
      <c r="E4">
        <v>605</v>
      </c>
      <c r="F4">
        <v>595</v>
      </c>
      <c r="H4" t="s">
        <v>98</v>
      </c>
      <c r="I4">
        <f>_xlfn.FORECAST.LINEAR(K2,F3:F4,B3:B4)</f>
        <v>608.77</v>
      </c>
      <c r="J4" s="41"/>
      <c r="K4" s="25"/>
    </row>
    <row r="5" spans="1:11" ht="14.4" thickBot="1">
      <c r="J5" s="41" t="s">
        <v>100</v>
      </c>
      <c r="K5" s="25">
        <v>5500</v>
      </c>
    </row>
    <row r="6" spans="1:11" ht="14.4" thickBot="1">
      <c r="B6" s="287" t="s">
        <v>70</v>
      </c>
      <c r="C6" s="288"/>
      <c r="D6" s="26">
        <f>((400/D1)/60)*72</f>
        <v>0.78209781363334174</v>
      </c>
      <c r="E6" s="27" t="s">
        <v>71</v>
      </c>
      <c r="F6" s="28">
        <f>(400/D1)*60</f>
        <v>39.104890681667086</v>
      </c>
      <c r="G6" s="27" t="s">
        <v>72</v>
      </c>
      <c r="H6" s="28">
        <f>9.4*(39/3600)</f>
        <v>0.10183333333333335</v>
      </c>
      <c r="I6" s="27" t="s">
        <v>16</v>
      </c>
    </row>
    <row r="7" spans="1:11" ht="14.4" thickBot="1">
      <c r="H7" t="s">
        <v>101</v>
      </c>
      <c r="I7">
        <f>_xlfn.FORECAST.LINEAR(K2,C9:C11,B9:B11)</f>
        <v>568.69000000000005</v>
      </c>
    </row>
    <row r="8" spans="1:11" ht="14.4" thickBot="1">
      <c r="A8" s="23" t="s">
        <v>73</v>
      </c>
      <c r="C8">
        <v>0</v>
      </c>
      <c r="D8">
        <v>10</v>
      </c>
      <c r="E8">
        <v>20</v>
      </c>
      <c r="F8">
        <v>30</v>
      </c>
      <c r="H8" t="s">
        <v>102</v>
      </c>
      <c r="I8">
        <f>_xlfn.FORECAST.LINEAR(K2,D9:D11,B9:B11)</f>
        <v>598.69000000000005</v>
      </c>
    </row>
    <row r="9" spans="1:11">
      <c r="B9">
        <v>0</v>
      </c>
      <c r="C9">
        <v>550</v>
      </c>
      <c r="D9">
        <v>580</v>
      </c>
      <c r="E9">
        <v>610</v>
      </c>
      <c r="F9">
        <v>640</v>
      </c>
      <c r="H9" t="s">
        <v>103</v>
      </c>
      <c r="I9">
        <f>_xlfn.FORECAST.LINEAR(K2,E9:E11,B9:B11)</f>
        <v>630.13833333333332</v>
      </c>
    </row>
    <row r="10" spans="1:11">
      <c r="B10">
        <v>1000</v>
      </c>
      <c r="C10">
        <v>580</v>
      </c>
      <c r="D10">
        <v>610</v>
      </c>
      <c r="E10">
        <v>640</v>
      </c>
      <c r="F10">
        <v>680</v>
      </c>
      <c r="H10" t="s">
        <v>104</v>
      </c>
      <c r="I10">
        <f>_xlfn.FORECAST.LINEAR(K2,F9:F11,B9:B11)</f>
        <v>666.36833333333334</v>
      </c>
    </row>
    <row r="11" spans="1:11" ht="14.4" thickBot="1">
      <c r="B11">
        <v>2000</v>
      </c>
      <c r="C11">
        <v>610</v>
      </c>
      <c r="D11">
        <v>640</v>
      </c>
      <c r="E11">
        <v>680</v>
      </c>
      <c r="F11">
        <v>730</v>
      </c>
    </row>
    <row r="12" spans="1:11" ht="14.4" thickBot="1">
      <c r="B12" s="28" t="s">
        <v>74</v>
      </c>
      <c r="C12" s="28">
        <f>_xlfn.FORECAST.LINEAR(K1,I7:I10,C8:F8)</f>
        <v>641.93033333333324</v>
      </c>
      <c r="D12" s="27" t="s">
        <v>75</v>
      </c>
      <c r="E12" s="28">
        <f>C12/1852</f>
        <v>0.34661465082793369</v>
      </c>
      <c r="F12" s="27" t="s">
        <v>71</v>
      </c>
      <c r="G12" s="28">
        <f>E12*60/36</f>
        <v>0.57769108471322284</v>
      </c>
      <c r="H12" s="27" t="s">
        <v>78</v>
      </c>
      <c r="I12" s="28">
        <f>9.4*G12/60</f>
        <v>9.0504936605071584E-2</v>
      </c>
      <c r="J12" s="27" t="s">
        <v>16</v>
      </c>
      <c r="K12" s="42" t="s">
        <v>105</v>
      </c>
    </row>
    <row r="13" spans="1:11" ht="14.4" thickBot="1">
      <c r="G13" t="s">
        <v>106</v>
      </c>
    </row>
    <row r="14" spans="1:11" ht="14.4" thickBot="1">
      <c r="A14" s="23" t="s">
        <v>76</v>
      </c>
    </row>
    <row r="15" spans="1:11">
      <c r="C15" s="24" t="s">
        <v>67</v>
      </c>
      <c r="D15" s="24" t="s">
        <v>69</v>
      </c>
      <c r="E15" s="24" t="s">
        <v>83</v>
      </c>
      <c r="F15" s="24" t="s">
        <v>84</v>
      </c>
    </row>
    <row r="16" spans="1:11">
      <c r="B16">
        <v>0</v>
      </c>
      <c r="C16">
        <v>650</v>
      </c>
      <c r="D16">
        <v>0</v>
      </c>
      <c r="E16">
        <v>0</v>
      </c>
      <c r="F16">
        <v>0</v>
      </c>
    </row>
    <row r="17" spans="1:16">
      <c r="B17">
        <v>2000</v>
      </c>
      <c r="C17">
        <v>645</v>
      </c>
      <c r="D17">
        <v>3</v>
      </c>
      <c r="E17">
        <v>0.4</v>
      </c>
      <c r="F17">
        <v>5</v>
      </c>
    </row>
    <row r="18" spans="1:16">
      <c r="B18">
        <v>6000</v>
      </c>
      <c r="C18">
        <v>640</v>
      </c>
      <c r="D18">
        <v>9</v>
      </c>
      <c r="E18">
        <v>1.3</v>
      </c>
      <c r="F18">
        <v>14</v>
      </c>
    </row>
    <row r="19" spans="1:16" ht="14.4" thickBot="1">
      <c r="B19">
        <v>8000</v>
      </c>
      <c r="C19">
        <v>630</v>
      </c>
      <c r="D19">
        <v>13</v>
      </c>
      <c r="E19">
        <v>1.8</v>
      </c>
      <c r="F19">
        <v>19</v>
      </c>
    </row>
    <row r="20" spans="1:16" ht="14.4" thickBot="1">
      <c r="C20" s="26">
        <f>(_xlfn.FORECAST.LINEAR(K5,C18:C19,B18:B19)+_xlfn.FORECAST.LINEAR(K2+400,C16:C17,B16:B17))/2</f>
        <v>644.97125000000005</v>
      </c>
      <c r="D20" s="26">
        <f>_xlfn.FORECAST.LINEAR(K5,D18:D19,B18:B19)-_xlfn.FORECAST.LINEAR(K2+400,D16:D17,B16:B17)</f>
        <v>6.4655000000000005</v>
      </c>
      <c r="E20" s="26">
        <f>_xlfn.FORECAST.LINEAR(K5,E18:E19,B18:B19)-_xlfn.FORECAST.LINEAR(K2+400,E16:E17,B16:B17)</f>
        <v>0.97040000000000004</v>
      </c>
      <c r="F20" s="26">
        <f>_xlfn.FORECAST.LINEAR(K5,F18:F19,B18:B19)-_xlfn.FORECAST.LINEAR(K2+400,F16:F17,B16:B17)</f>
        <v>10.192499999999999</v>
      </c>
      <c r="J20" s="32" t="s">
        <v>86</v>
      </c>
      <c r="K20" s="30">
        <f>0.98*C20/88</f>
        <v>7.1826343750000001</v>
      </c>
      <c r="L20" s="31" t="s">
        <v>87</v>
      </c>
    </row>
    <row r="21" spans="1:16" ht="14.4" thickBot="1">
      <c r="B21" s="28" t="s">
        <v>77</v>
      </c>
      <c r="C21" s="26">
        <f>F20</f>
        <v>10.192499999999999</v>
      </c>
      <c r="D21" s="27" t="s">
        <v>71</v>
      </c>
      <c r="E21" s="28">
        <f>D20</f>
        <v>6.4655000000000005</v>
      </c>
      <c r="F21" s="27" t="s">
        <v>78</v>
      </c>
      <c r="G21" s="23">
        <f>E20</f>
        <v>0.97040000000000004</v>
      </c>
      <c r="H21" t="s">
        <v>107</v>
      </c>
      <c r="J21" s="29" t="s">
        <v>85</v>
      </c>
      <c r="K21" s="33">
        <f>E21+(F6/60)+G12</f>
        <v>7.6949392627410083</v>
      </c>
      <c r="L21" s="27" t="s">
        <v>78</v>
      </c>
      <c r="M21" s="28">
        <f>C21+E12+D6</f>
        <v>11.321212464461276</v>
      </c>
      <c r="N21" s="27" t="s">
        <v>71</v>
      </c>
      <c r="O21" s="28">
        <f>I12+H6+G21</f>
        <v>1.162738269938405</v>
      </c>
      <c r="P21" s="27" t="s">
        <v>16</v>
      </c>
    </row>
    <row r="22" spans="1:16" ht="14.4" thickBot="1"/>
    <row r="23" spans="1:16" ht="14.4" thickBot="1">
      <c r="A23" s="23"/>
    </row>
    <row r="24" spans="1:16">
      <c r="C24" s="24"/>
      <c r="D24" s="24"/>
      <c r="E24" s="24"/>
      <c r="F24" s="24"/>
    </row>
    <row r="28" spans="1:16" ht="14.4" thickBot="1"/>
    <row r="29" spans="1:16" ht="14.4" thickBot="1">
      <c r="C29" s="26"/>
      <c r="D29" s="26"/>
      <c r="E29" s="26"/>
      <c r="F29" s="26"/>
      <c r="J29" s="32"/>
      <c r="K29" s="30"/>
      <c r="L29" s="31"/>
    </row>
    <row r="30" spans="1:16" ht="14.4" thickBot="1">
      <c r="B30" s="28"/>
      <c r="C30" s="26"/>
      <c r="D30" s="27"/>
      <c r="E30" s="28"/>
      <c r="F30" s="27"/>
      <c r="G30" s="23"/>
      <c r="J30" s="29"/>
      <c r="K30" s="33"/>
      <c r="L30" s="27"/>
      <c r="M30" s="28"/>
      <c r="N30" s="27"/>
      <c r="O30" s="28"/>
      <c r="P30" s="27"/>
    </row>
    <row r="32" spans="1:16" ht="14.4" thickBot="1"/>
    <row r="33" spans="1:12" ht="14.4" thickBot="1">
      <c r="A33" s="23" t="s">
        <v>79</v>
      </c>
      <c r="D33" t="s">
        <v>83</v>
      </c>
      <c r="E33" t="s">
        <v>69</v>
      </c>
      <c r="F33" t="s">
        <v>84</v>
      </c>
      <c r="J33" t="s">
        <v>83</v>
      </c>
      <c r="K33" t="s">
        <v>69</v>
      </c>
      <c r="L33" t="s">
        <v>84</v>
      </c>
    </row>
    <row r="34" spans="1:12">
      <c r="B34" s="9" t="s">
        <v>115</v>
      </c>
      <c r="C34" s="9"/>
      <c r="D34">
        <f>J34+J35</f>
        <v>1.4688493653172632</v>
      </c>
      <c r="E34">
        <f>K34+K35</f>
        <v>11.034333030510371</v>
      </c>
      <c r="F34">
        <f>L34+L35</f>
        <v>18</v>
      </c>
      <c r="I34" s="36" t="s">
        <v>115</v>
      </c>
      <c r="J34">
        <f>O21</f>
        <v>1.162738269938405</v>
      </c>
      <c r="K34">
        <f>K21</f>
        <v>7.6949392627410083</v>
      </c>
      <c r="L34">
        <f>M21</f>
        <v>11.321212464461276</v>
      </c>
    </row>
    <row r="35" spans="1:12">
      <c r="B35" s="9"/>
      <c r="C35" s="9"/>
      <c r="G35" t="s">
        <v>80</v>
      </c>
      <c r="I35" s="36" t="s">
        <v>88</v>
      </c>
      <c r="J35">
        <f>5.5*K35/60</f>
        <v>0.30611109537885817</v>
      </c>
      <c r="K35">
        <f>L35/2</f>
        <v>3.3393937677693621</v>
      </c>
      <c r="L35">
        <f>18-L34</f>
        <v>6.6787875355387243</v>
      </c>
    </row>
    <row r="36" spans="1:12">
      <c r="B36" s="9"/>
      <c r="C36" s="9"/>
      <c r="I36" s="43"/>
    </row>
    <row r="40" spans="1:12" ht="14.4" thickBot="1"/>
    <row r="41" spans="1:12" ht="14.4" thickBot="1">
      <c r="A41" s="23" t="s">
        <v>81</v>
      </c>
    </row>
    <row r="42" spans="1:12" ht="14.4" thickBot="1">
      <c r="B42" s="9" t="s">
        <v>82</v>
      </c>
      <c r="C42" s="9"/>
      <c r="E42" s="28" t="s">
        <v>114</v>
      </c>
      <c r="F42" s="23">
        <f>(K5-K3-1000)/400</f>
        <v>7</v>
      </c>
      <c r="G42" s="27" t="s">
        <v>78</v>
      </c>
      <c r="H42" t="s">
        <v>108</v>
      </c>
    </row>
    <row r="43" spans="1:12" ht="14.4" thickBot="1">
      <c r="E43" s="28" t="s">
        <v>114</v>
      </c>
      <c r="F43" s="23">
        <f>(K5-K3)/400</f>
        <v>9.5</v>
      </c>
      <c r="G43" s="27" t="s">
        <v>78</v>
      </c>
    </row>
  </sheetData>
  <mergeCells count="1">
    <mergeCell ref="B6:C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50"/>
  <sheetViews>
    <sheetView zoomScale="70" zoomScaleNormal="70" workbookViewId="0">
      <selection activeCell="J17" sqref="J17"/>
    </sheetView>
  </sheetViews>
  <sheetFormatPr defaultColWidth="11" defaultRowHeight="13.8"/>
  <sheetData>
    <row r="1" spans="1:9" ht="18.600000000000001" thickTop="1" thickBot="1">
      <c r="A1" s="322" t="s">
        <v>35</v>
      </c>
      <c r="B1" s="323"/>
      <c r="C1" s="323"/>
      <c r="D1" s="323"/>
      <c r="E1" s="323"/>
      <c r="F1" s="323"/>
      <c r="G1" s="323"/>
      <c r="H1" s="323"/>
      <c r="I1" s="1"/>
    </row>
    <row r="2" spans="1:9" ht="18" thickTop="1">
      <c r="A2" s="358" t="s">
        <v>37</v>
      </c>
      <c r="B2" s="351"/>
      <c r="C2" s="351"/>
      <c r="D2" s="351" t="s">
        <v>16</v>
      </c>
      <c r="E2" s="351"/>
      <c r="F2" s="351" t="s">
        <v>36</v>
      </c>
      <c r="G2" s="351"/>
      <c r="H2" s="352"/>
    </row>
    <row r="3" spans="1:9">
      <c r="A3" s="336" t="s">
        <v>38</v>
      </c>
      <c r="B3" s="337"/>
      <c r="C3" s="337"/>
      <c r="D3" s="340">
        <v>0.25</v>
      </c>
      <c r="E3" s="340"/>
      <c r="F3" s="340"/>
      <c r="G3" s="340"/>
      <c r="H3" s="341"/>
    </row>
    <row r="4" spans="1:9">
      <c r="A4" s="336"/>
      <c r="B4" s="337"/>
      <c r="C4" s="337"/>
      <c r="D4" s="340"/>
      <c r="E4" s="340"/>
      <c r="F4" s="340"/>
      <c r="G4" s="340"/>
      <c r="H4" s="341"/>
    </row>
    <row r="5" spans="1:9">
      <c r="A5" s="336" t="s">
        <v>39</v>
      </c>
      <c r="B5" s="337"/>
      <c r="C5" s="337"/>
      <c r="D5" s="340">
        <v>5.0999999999999996</v>
      </c>
      <c r="E5" s="340"/>
      <c r="F5" s="340"/>
      <c r="G5" s="340"/>
      <c r="H5" s="341"/>
    </row>
    <row r="6" spans="1:9">
      <c r="A6" s="336"/>
      <c r="B6" s="337"/>
      <c r="C6" s="337"/>
      <c r="D6" s="340"/>
      <c r="E6" s="340"/>
      <c r="F6" s="340"/>
      <c r="G6" s="340"/>
      <c r="H6" s="341"/>
    </row>
    <row r="7" spans="1:9">
      <c r="A7" s="336" t="s">
        <v>40</v>
      </c>
      <c r="B7" s="337"/>
      <c r="C7" s="337"/>
      <c r="D7" s="345">
        <f>MAX(0.05*D5, 2.9/12)</f>
        <v>0.255</v>
      </c>
      <c r="E7" s="345"/>
      <c r="F7" s="340"/>
      <c r="G7" s="340"/>
      <c r="H7" s="341"/>
    </row>
    <row r="8" spans="1:9">
      <c r="A8" s="336"/>
      <c r="B8" s="337"/>
      <c r="C8" s="337"/>
      <c r="D8" s="345"/>
      <c r="E8" s="345"/>
      <c r="F8" s="340"/>
      <c r="G8" s="340"/>
      <c r="H8" s="341"/>
    </row>
    <row r="9" spans="1:9">
      <c r="A9" s="336" t="s">
        <v>41</v>
      </c>
      <c r="B9" s="337"/>
      <c r="C9" s="337"/>
      <c r="D9" s="340">
        <v>5.0999999999999996</v>
      </c>
      <c r="E9" s="340"/>
      <c r="F9" s="340" t="s">
        <v>113</v>
      </c>
      <c r="G9" s="340"/>
      <c r="H9" s="341"/>
    </row>
    <row r="10" spans="1:9">
      <c r="A10" s="336"/>
      <c r="B10" s="337"/>
      <c r="C10" s="337"/>
      <c r="D10" s="340"/>
      <c r="E10" s="340"/>
      <c r="F10" s="340"/>
      <c r="G10" s="340"/>
      <c r="H10" s="341"/>
    </row>
    <row r="11" spans="1:9">
      <c r="A11" s="336" t="s">
        <v>42</v>
      </c>
      <c r="B11" s="337"/>
      <c r="C11" s="337"/>
      <c r="D11" s="340">
        <v>3</v>
      </c>
      <c r="E11" s="340"/>
      <c r="F11" s="340"/>
      <c r="G11" s="340"/>
      <c r="H11" s="341"/>
    </row>
    <row r="12" spans="1:9">
      <c r="A12" s="336"/>
      <c r="B12" s="337"/>
      <c r="C12" s="337"/>
      <c r="D12" s="340"/>
      <c r="E12" s="340"/>
      <c r="F12" s="340"/>
      <c r="G12" s="340"/>
      <c r="H12" s="341"/>
    </row>
    <row r="13" spans="1:9">
      <c r="A13" s="336" t="s">
        <v>89</v>
      </c>
      <c r="B13" s="337"/>
      <c r="C13" s="337"/>
      <c r="D13" s="345">
        <f>SUM(D3:E12)</f>
        <v>13.704999999999998</v>
      </c>
      <c r="E13" s="345"/>
      <c r="F13" s="340"/>
      <c r="G13" s="340"/>
      <c r="H13" s="341"/>
    </row>
    <row r="14" spans="1:9">
      <c r="A14" s="336"/>
      <c r="B14" s="337"/>
      <c r="C14" s="337"/>
      <c r="D14" s="345"/>
      <c r="E14" s="345"/>
      <c r="F14" s="340"/>
      <c r="G14" s="340"/>
      <c r="H14" s="341"/>
    </row>
    <row r="15" spans="1:9">
      <c r="A15" s="336" t="s">
        <v>43</v>
      </c>
      <c r="B15" s="337"/>
      <c r="C15" s="337"/>
      <c r="D15" s="345">
        <f>D17-D13</f>
        <v>25.295000000000002</v>
      </c>
      <c r="E15" s="340"/>
      <c r="F15" s="340"/>
      <c r="G15" s="340"/>
      <c r="H15" s="341"/>
    </row>
    <row r="16" spans="1:9">
      <c r="A16" s="336"/>
      <c r="B16" s="337"/>
      <c r="C16" s="337"/>
      <c r="D16" s="340"/>
      <c r="E16" s="340"/>
      <c r="F16" s="340"/>
      <c r="G16" s="340"/>
      <c r="H16" s="162"/>
      <c r="I16" s="1"/>
    </row>
    <row r="17" spans="1:12" ht="15" customHeight="1">
      <c r="A17" s="336" t="s">
        <v>44</v>
      </c>
      <c r="B17" s="337"/>
      <c r="C17" s="337"/>
      <c r="D17" s="340">
        <v>39</v>
      </c>
      <c r="E17" s="340"/>
      <c r="F17" s="340">
        <f>D17*0.8*3.785</f>
        <v>118.09200000000001</v>
      </c>
      <c r="G17" s="340"/>
      <c r="H17" s="162"/>
      <c r="I17" s="1"/>
    </row>
    <row r="18" spans="1:12" ht="15" customHeight="1" thickBot="1">
      <c r="A18" s="338"/>
      <c r="B18" s="339"/>
      <c r="C18" s="339"/>
      <c r="D18" s="346"/>
      <c r="E18" s="346"/>
      <c r="F18" s="346"/>
      <c r="G18" s="346"/>
      <c r="H18" s="347"/>
      <c r="I18" s="1"/>
    </row>
    <row r="19" spans="1:12" ht="15" thickTop="1" thickBot="1"/>
    <row r="20" spans="1:12" ht="18.600000000000001" thickTop="1" thickBot="1">
      <c r="A20" s="322" t="s">
        <v>48</v>
      </c>
      <c r="B20" s="323"/>
      <c r="C20" s="323"/>
      <c r="D20" s="323"/>
      <c r="E20" s="323"/>
      <c r="F20" s="323"/>
      <c r="G20" s="323"/>
      <c r="H20" s="324"/>
    </row>
    <row r="21" spans="1:12" ht="18.600000000000001" thickTop="1" thickBot="1">
      <c r="A21" s="325"/>
      <c r="B21" s="326"/>
      <c r="C21" s="327" t="s">
        <v>49</v>
      </c>
      <c r="D21" s="328"/>
      <c r="E21" s="329" t="s">
        <v>50</v>
      </c>
      <c r="F21" s="328"/>
      <c r="G21" s="327" t="s">
        <v>51</v>
      </c>
      <c r="H21" s="328"/>
    </row>
    <row r="22" spans="1:12" ht="15.75" customHeight="1" thickTop="1">
      <c r="A22" s="348" t="s">
        <v>52</v>
      </c>
      <c r="B22" s="349"/>
      <c r="C22" s="295">
        <v>2.42</v>
      </c>
      <c r="D22" s="296"/>
      <c r="E22" s="215">
        <v>940</v>
      </c>
      <c r="F22" s="188"/>
      <c r="G22" s="215">
        <f>C22*E22</f>
        <v>2274.7999999999997</v>
      </c>
      <c r="H22" s="188"/>
    </row>
    <row r="23" spans="1:12" ht="15" customHeight="1">
      <c r="A23" s="299"/>
      <c r="B23" s="300"/>
      <c r="C23" s="293"/>
      <c r="D23" s="294"/>
      <c r="E23" s="289"/>
      <c r="F23" s="290"/>
      <c r="G23" s="289"/>
      <c r="H23" s="290"/>
    </row>
    <row r="24" spans="1:12" ht="15" customHeight="1">
      <c r="A24" s="297" t="s">
        <v>53</v>
      </c>
      <c r="B24" s="298"/>
      <c r="C24" s="291">
        <v>2.2999999999999998</v>
      </c>
      <c r="D24" s="292"/>
      <c r="E24" s="308">
        <v>150</v>
      </c>
      <c r="F24" s="309"/>
      <c r="G24" s="308">
        <f t="shared" ref="G24" si="0">C24*E24</f>
        <v>345</v>
      </c>
      <c r="H24" s="309"/>
    </row>
    <row r="25" spans="1:12" ht="15" customHeight="1">
      <c r="A25" s="299"/>
      <c r="B25" s="300"/>
      <c r="C25" s="293"/>
      <c r="D25" s="294"/>
      <c r="E25" s="289"/>
      <c r="F25" s="290"/>
      <c r="G25" s="289"/>
      <c r="H25" s="290"/>
    </row>
    <row r="26" spans="1:12" ht="15" customHeight="1">
      <c r="A26" s="297" t="s">
        <v>54</v>
      </c>
      <c r="B26" s="298"/>
      <c r="C26" s="291">
        <v>3.25</v>
      </c>
      <c r="D26" s="292"/>
      <c r="E26" s="308">
        <v>73</v>
      </c>
      <c r="F26" s="309"/>
      <c r="G26" s="308">
        <f t="shared" ref="G26" si="1">C26*E26</f>
        <v>237.25</v>
      </c>
      <c r="H26" s="309"/>
    </row>
    <row r="27" spans="1:12" ht="15" customHeight="1">
      <c r="A27" s="299"/>
      <c r="B27" s="300"/>
      <c r="C27" s="293"/>
      <c r="D27" s="294"/>
      <c r="E27" s="289"/>
      <c r="F27" s="290"/>
      <c r="G27" s="289"/>
      <c r="H27" s="290"/>
      <c r="L27" s="7"/>
    </row>
    <row r="28" spans="1:12" ht="15" customHeight="1">
      <c r="A28" s="297" t="s">
        <v>55</v>
      </c>
      <c r="B28" s="298"/>
      <c r="C28" s="291">
        <v>3.89</v>
      </c>
      <c r="D28" s="292"/>
      <c r="E28" s="308">
        <v>0</v>
      </c>
      <c r="F28" s="309"/>
      <c r="G28" s="308">
        <f t="shared" ref="G28" si="2">C28*E28</f>
        <v>0</v>
      </c>
      <c r="H28" s="309"/>
      <c r="I28" s="9"/>
    </row>
    <row r="29" spans="1:12" ht="15" customHeight="1">
      <c r="A29" s="299"/>
      <c r="B29" s="300"/>
      <c r="C29" s="293"/>
      <c r="D29" s="294"/>
      <c r="E29" s="289"/>
      <c r="F29" s="290"/>
      <c r="G29" s="289"/>
      <c r="H29" s="290"/>
    </row>
    <row r="30" spans="1:12" ht="15" customHeight="1">
      <c r="A30" s="297" t="s">
        <v>56</v>
      </c>
      <c r="B30" s="298"/>
      <c r="C30" s="291">
        <v>4.54</v>
      </c>
      <c r="D30" s="292"/>
      <c r="E30" s="308">
        <v>10</v>
      </c>
      <c r="F30" s="309"/>
      <c r="G30" s="308">
        <f t="shared" ref="G30" si="3">C30*E30</f>
        <v>45.4</v>
      </c>
      <c r="H30" s="309"/>
    </row>
    <row r="31" spans="1:12" ht="15" customHeight="1">
      <c r="A31" s="299"/>
      <c r="B31" s="300"/>
      <c r="C31" s="293"/>
      <c r="D31" s="294"/>
      <c r="E31" s="289"/>
      <c r="F31" s="290"/>
      <c r="G31" s="289"/>
      <c r="H31" s="290"/>
    </row>
    <row r="32" spans="1:12" ht="15" customHeight="1">
      <c r="A32" s="297" t="s">
        <v>57</v>
      </c>
      <c r="B32" s="298"/>
      <c r="C32" s="291">
        <f>G32/E32</f>
        <v>2.4743819266837166</v>
      </c>
      <c r="D32" s="292"/>
      <c r="E32" s="308">
        <f>SUM(E22:F31)</f>
        <v>1173</v>
      </c>
      <c r="F32" s="309"/>
      <c r="G32" s="308">
        <f>SUM(G22:H31)</f>
        <v>2902.45</v>
      </c>
      <c r="H32" s="309"/>
    </row>
    <row r="33" spans="1:11" ht="15" customHeight="1">
      <c r="A33" s="299"/>
      <c r="B33" s="300"/>
      <c r="C33" s="293"/>
      <c r="D33" s="294"/>
      <c r="E33" s="289"/>
      <c r="F33" s="290"/>
      <c r="G33" s="289"/>
      <c r="H33" s="290"/>
    </row>
    <row r="34" spans="1:11" ht="15" customHeight="1">
      <c r="A34" s="297" t="s">
        <v>44</v>
      </c>
      <c r="B34" s="298"/>
      <c r="C34" s="291">
        <v>2.63</v>
      </c>
      <c r="D34" s="292"/>
      <c r="E34" s="308">
        <f>F17</f>
        <v>118.09200000000001</v>
      </c>
      <c r="F34" s="309"/>
      <c r="G34" s="308">
        <f>C34*E34</f>
        <v>310.58196000000004</v>
      </c>
      <c r="H34" s="309"/>
    </row>
    <row r="35" spans="1:11" ht="15" customHeight="1">
      <c r="A35" s="299"/>
      <c r="B35" s="300"/>
      <c r="C35" s="293"/>
      <c r="D35" s="294"/>
      <c r="E35" s="289"/>
      <c r="F35" s="290"/>
      <c r="G35" s="289"/>
      <c r="H35" s="290"/>
    </row>
    <row r="36" spans="1:11" ht="15" customHeight="1">
      <c r="A36" s="297" t="s">
        <v>58</v>
      </c>
      <c r="B36" s="298"/>
      <c r="C36" s="291">
        <f>G36/E36</f>
        <v>2.4886158073940505</v>
      </c>
      <c r="D36" s="292"/>
      <c r="E36" s="301">
        <f>SUM(E32:F35)</f>
        <v>1291.0920000000001</v>
      </c>
      <c r="F36" s="302"/>
      <c r="G36" s="308">
        <f>SUM(G32:H35)</f>
        <v>3213.0319599999998</v>
      </c>
      <c r="H36" s="309"/>
    </row>
    <row r="37" spans="1:11" ht="15.75" customHeight="1" thickBot="1">
      <c r="A37" s="330"/>
      <c r="B37" s="331"/>
      <c r="C37" s="332"/>
      <c r="D37" s="333"/>
      <c r="E37" s="303"/>
      <c r="F37" s="304"/>
      <c r="G37" s="192"/>
      <c r="H37" s="194"/>
      <c r="K37" s="7"/>
    </row>
    <row r="38" spans="1:11" ht="15" thickTop="1" thickBot="1"/>
    <row r="39" spans="1:11" ht="15" thickTop="1" thickBot="1">
      <c r="A39" s="342" t="s">
        <v>25</v>
      </c>
      <c r="B39" s="343"/>
      <c r="C39" s="343"/>
      <c r="D39" s="343"/>
      <c r="E39" s="343"/>
      <c r="F39" s="343"/>
      <c r="G39" s="343"/>
      <c r="H39" s="343"/>
      <c r="I39" s="344"/>
    </row>
    <row r="40" spans="1:11" ht="14.4" thickTop="1">
      <c r="A40" s="305" t="s">
        <v>21</v>
      </c>
      <c r="B40" s="306"/>
      <c r="C40" s="307"/>
      <c r="D40" s="305" t="s">
        <v>26</v>
      </c>
      <c r="E40" s="306"/>
      <c r="F40" s="306"/>
      <c r="G40" s="306"/>
      <c r="H40" s="306"/>
      <c r="I40" s="307"/>
    </row>
    <row r="41" spans="1:11">
      <c r="A41" s="5" t="s">
        <v>25</v>
      </c>
      <c r="B41" s="5" t="s">
        <v>27</v>
      </c>
      <c r="C41" s="6" t="s">
        <v>28</v>
      </c>
      <c r="D41" s="354" t="s">
        <v>29</v>
      </c>
      <c r="E41" s="355"/>
      <c r="F41" s="356" t="s">
        <v>33</v>
      </c>
      <c r="G41" s="355"/>
      <c r="H41" s="356" t="s">
        <v>30</v>
      </c>
      <c r="I41" s="357"/>
    </row>
    <row r="42" spans="1:11" ht="14.4" thickBot="1">
      <c r="A42" s="3">
        <v>7700</v>
      </c>
      <c r="B42" s="4">
        <v>7600</v>
      </c>
      <c r="C42" s="2">
        <v>7500</v>
      </c>
      <c r="D42" s="353" t="s">
        <v>31</v>
      </c>
      <c r="E42" s="350"/>
      <c r="F42" s="334" t="s">
        <v>32</v>
      </c>
      <c r="G42" s="350"/>
      <c r="H42" s="334">
        <v>170</v>
      </c>
      <c r="I42" s="335"/>
    </row>
    <row r="43" spans="1:11" ht="15" thickTop="1" thickBot="1"/>
    <row r="44" spans="1:11" ht="18.600000000000001" thickTop="1" thickBot="1">
      <c r="A44" s="319" t="s">
        <v>59</v>
      </c>
      <c r="B44" s="320"/>
      <c r="C44" s="320"/>
      <c r="D44" s="320"/>
      <c r="E44" s="320"/>
      <c r="F44" s="320"/>
      <c r="G44" s="320"/>
      <c r="H44" s="321"/>
    </row>
    <row r="45" spans="1:11" ht="15.75" customHeight="1" thickTop="1">
      <c r="A45" s="310"/>
      <c r="B45" s="311"/>
      <c r="C45" s="311"/>
      <c r="D45" s="311"/>
      <c r="E45" s="311"/>
      <c r="F45" s="311"/>
      <c r="G45" s="311"/>
      <c r="H45" s="312"/>
    </row>
    <row r="46" spans="1:11" ht="15" customHeight="1">
      <c r="A46" s="313"/>
      <c r="B46" s="314"/>
      <c r="C46" s="314"/>
      <c r="D46" s="314"/>
      <c r="E46" s="314"/>
      <c r="F46" s="314"/>
      <c r="G46" s="314"/>
      <c r="H46" s="315"/>
    </row>
    <row r="47" spans="1:11" ht="15" customHeight="1">
      <c r="A47" s="313"/>
      <c r="B47" s="314"/>
      <c r="C47" s="314"/>
      <c r="D47" s="314"/>
      <c r="E47" s="314"/>
      <c r="F47" s="314"/>
      <c r="G47" s="314"/>
      <c r="H47" s="315"/>
    </row>
    <row r="48" spans="1:11" ht="15" customHeight="1">
      <c r="A48" s="313"/>
      <c r="B48" s="314"/>
      <c r="C48" s="314"/>
      <c r="D48" s="314"/>
      <c r="E48" s="314"/>
      <c r="F48" s="314"/>
      <c r="G48" s="314"/>
      <c r="H48" s="315"/>
    </row>
    <row r="49" spans="1:8" ht="15.75" customHeight="1" thickBot="1">
      <c r="A49" s="316"/>
      <c r="B49" s="317"/>
      <c r="C49" s="317"/>
      <c r="D49" s="317"/>
      <c r="E49" s="317"/>
      <c r="F49" s="317"/>
      <c r="G49" s="317"/>
      <c r="H49" s="318"/>
    </row>
    <row r="50" spans="1:8" ht="14.4" thickTop="1"/>
  </sheetData>
  <mergeCells count="76">
    <mergeCell ref="D41:E41"/>
    <mergeCell ref="F41:G41"/>
    <mergeCell ref="H41:I41"/>
    <mergeCell ref="D40:I40"/>
    <mergeCell ref="A2:C2"/>
    <mergeCell ref="D2:E2"/>
    <mergeCell ref="A3:C4"/>
    <mergeCell ref="F3:H4"/>
    <mergeCell ref="D11:E12"/>
    <mergeCell ref="D13:E14"/>
    <mergeCell ref="D15:E16"/>
    <mergeCell ref="D17:E18"/>
    <mergeCell ref="A5:C6"/>
    <mergeCell ref="A7:C8"/>
    <mergeCell ref="A9:C10"/>
    <mergeCell ref="A11:C12"/>
    <mergeCell ref="A1:H1"/>
    <mergeCell ref="F42:G42"/>
    <mergeCell ref="F11:H12"/>
    <mergeCell ref="F13:H14"/>
    <mergeCell ref="F2:H2"/>
    <mergeCell ref="D42:E42"/>
    <mergeCell ref="G36:H37"/>
    <mergeCell ref="G34:H35"/>
    <mergeCell ref="G32:H33"/>
    <mergeCell ref="A26:B27"/>
    <mergeCell ref="A28:B29"/>
    <mergeCell ref="A30:B31"/>
    <mergeCell ref="C26:D27"/>
    <mergeCell ref="G30:H31"/>
    <mergeCell ref="G28:H29"/>
    <mergeCell ref="F9:H10"/>
    <mergeCell ref="A15:C16"/>
    <mergeCell ref="A17:C18"/>
    <mergeCell ref="D3:E4"/>
    <mergeCell ref="F5:H6"/>
    <mergeCell ref="A39:I39"/>
    <mergeCell ref="D5:E6"/>
    <mergeCell ref="D7:E8"/>
    <mergeCell ref="D9:E10"/>
    <mergeCell ref="F15:H16"/>
    <mergeCell ref="F17:H18"/>
    <mergeCell ref="A13:C14"/>
    <mergeCell ref="F7:H8"/>
    <mergeCell ref="A22:B23"/>
    <mergeCell ref="E34:F35"/>
    <mergeCell ref="E32:F33"/>
    <mergeCell ref="E24:F25"/>
    <mergeCell ref="A45:H49"/>
    <mergeCell ref="A44:H44"/>
    <mergeCell ref="A20:H20"/>
    <mergeCell ref="A21:B21"/>
    <mergeCell ref="C21:D21"/>
    <mergeCell ref="E21:F21"/>
    <mergeCell ref="G21:H21"/>
    <mergeCell ref="A32:B33"/>
    <mergeCell ref="A34:B35"/>
    <mergeCell ref="A36:B37"/>
    <mergeCell ref="C32:D33"/>
    <mergeCell ref="C34:D35"/>
    <mergeCell ref="C36:D37"/>
    <mergeCell ref="G24:H25"/>
    <mergeCell ref="G22:H23"/>
    <mergeCell ref="H42:I42"/>
    <mergeCell ref="A40:C40"/>
    <mergeCell ref="G26:H27"/>
    <mergeCell ref="E30:F31"/>
    <mergeCell ref="E28:F29"/>
    <mergeCell ref="E26:F27"/>
    <mergeCell ref="C30:D31"/>
    <mergeCell ref="C28:D29"/>
    <mergeCell ref="E22:F23"/>
    <mergeCell ref="C24:D25"/>
    <mergeCell ref="C22:D23"/>
    <mergeCell ref="A24:B25"/>
    <mergeCell ref="E36:F37"/>
  </mergeCells>
  <pageMargins left="0.25" right="0.25" top="0.75" bottom="0.75" header="0.3" footer="0.3"/>
  <pageSetup paperSize="9" scale="6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zoomScaleNormal="100" workbookViewId="0">
      <selection sqref="A1:XFD1048576"/>
    </sheetView>
  </sheetViews>
  <sheetFormatPr defaultColWidth="11" defaultRowHeight="13.8"/>
  <sheetData/>
  <pageMargins left="0.7" right="0.7" top="0.75" bottom="0.75" header="0.3" footer="0.3"/>
  <pageSetup paperSize="9" orientation="portrait" r:id="rId1"/>
  <headerFooter>
    <oddHeader>&amp;CHHHHH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Log</vt:lpstr>
      <vt:lpstr>Calcul</vt:lpstr>
      <vt:lpstr>M&amp;B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salah nassih</cp:lastModifiedBy>
  <cp:lastPrinted>2025-08-01T12:17:19Z</cp:lastPrinted>
  <dcterms:created xsi:type="dcterms:W3CDTF">2023-02-27T07:33:08Z</dcterms:created>
  <dcterms:modified xsi:type="dcterms:W3CDTF">2025-08-01T12:17:59Z</dcterms:modified>
</cp:coreProperties>
</file>